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WinFiles\Sec_Tec\2-Pjt_And\PONTA_GROSSA\5Bda C Bld\PNR Oficiais\7_BDI\"/>
    </mc:Choice>
  </mc:AlternateContent>
  <xr:revisionPtr revIDLastSave="0" documentId="13_ncr:1_{7FADCED4-8A9A-4EA6-BF44-0B141F40B044}" xr6:coauthVersionLast="47" xr6:coauthVersionMax="47" xr10:uidLastSave="{00000000-0000-0000-0000-000000000000}"/>
  <bookViews>
    <workbookView xWindow="28680" yWindow="-120" windowWidth="29040" windowHeight="15840" tabRatio="500" firstSheet="1" activeTab="5" xr2:uid="{00000000-000D-0000-FFFF-FFFF00000000}"/>
  </bookViews>
  <sheets>
    <sheet name="Instruções" sheetId="9" state="hidden" r:id="rId1"/>
    <sheet name="DADOS" sheetId="1" r:id="rId2"/>
    <sheet name="EXP.DESO" sheetId="2" r:id="rId3"/>
    <sheet name="EXP.NAO-DESO" sheetId="3" r:id="rId4"/>
    <sheet name="Capa" sheetId="7" r:id="rId5"/>
    <sheet name="BDI " sheetId="11" r:id="rId6"/>
    <sheet name="Encargos" sheetId="8" r:id="rId7"/>
    <sheet name="ISSQN" sheetId="5" state="hidden" r:id="rId8"/>
    <sheet name="LEI" sheetId="6" state="hidden" r:id="rId9"/>
  </sheets>
  <definedNames>
    <definedName name="_xlnm.Print_Area" localSheetId="5">'BDI '!$B$2:$H$54</definedName>
    <definedName name="_xlnm.Print_Area" localSheetId="4">Capa!$B$1:$D$40</definedName>
    <definedName name="_xlnm.Print_Area" localSheetId="1">DADOS!$A$1:$J$41</definedName>
    <definedName name="_xlnm.Print_Area" localSheetId="0">Instruções!$A$1:$M$19</definedName>
    <definedName name="_xlnm.Print_Area" localSheetId="7">ISSQN!$A$1:$X$14</definedName>
    <definedName name="artigo_4" localSheetId="7">ISSQN!$V$10</definedName>
    <definedName name="CONSTRUÇÃO_DE_EDIFÍCIOS" localSheetId="5">'BDI '!$C$8:$D$8</definedName>
    <definedName name="CONSTRUÇÃO_DE_EDIFÍCIOS">#REF!</definedName>
    <definedName name="Print_Area_0" localSheetId="5">'BDI '!$B$7:$H$54</definedName>
    <definedName name="Print_Area_0_0" localSheetId="5">'BDI '!$B$7:$H$51</definedName>
  </definedNames>
  <calcPr calcId="191029"/>
</workbook>
</file>

<file path=xl/calcChain.xml><?xml version="1.0" encoding="utf-8"?>
<calcChain xmlns="http://schemas.openxmlformats.org/spreadsheetml/2006/main">
  <c r="H3" i="11" l="1"/>
  <c r="H34" i="11"/>
  <c r="D28" i="11"/>
  <c r="D27" i="11"/>
  <c r="D26" i="11"/>
  <c r="D25" i="11"/>
  <c r="D24" i="11"/>
  <c r="C3" i="11" l="1"/>
  <c r="H28" i="11"/>
  <c r="H27" i="11"/>
  <c r="H26" i="11"/>
  <c r="H25" i="11"/>
  <c r="H24" i="11"/>
  <c r="G20" i="11"/>
  <c r="F20" i="11"/>
  <c r="C20" i="11"/>
  <c r="B20" i="11"/>
  <c r="F8" i="11"/>
  <c r="C16" i="11" l="1"/>
  <c r="G16" i="11"/>
  <c r="H14" i="11" s="1"/>
  <c r="L15" i="5"/>
  <c r="W15" i="5"/>
  <c r="H15" i="11" l="1"/>
  <c r="D13" i="11"/>
  <c r="D14" i="11"/>
  <c r="D15" i="11"/>
  <c r="H13" i="11"/>
  <c r="U15" i="5" l="1"/>
  <c r="U16" i="5" s="1"/>
  <c r="H1" i="5" l="1"/>
  <c r="X15" i="5" s="1"/>
  <c r="G1" i="5"/>
  <c r="D34" i="1"/>
  <c r="C33" i="1"/>
  <c r="D30" i="1"/>
  <c r="D28" i="1"/>
  <c r="C12" i="1"/>
  <c r="B41" i="11" l="1"/>
  <c r="U14" i="5"/>
  <c r="L14" i="5"/>
  <c r="W14" i="5"/>
  <c r="O15" i="5"/>
  <c r="S15" i="5"/>
  <c r="T14" i="5"/>
  <c r="V14" i="5"/>
  <c r="J16" i="5"/>
  <c r="D14" i="5"/>
  <c r="H14" i="5"/>
  <c r="M14" i="5"/>
  <c r="Q14" i="5"/>
  <c r="E14" i="5"/>
  <c r="I14" i="5"/>
  <c r="N14" i="5"/>
  <c r="R14" i="5"/>
  <c r="X14" i="5"/>
  <c r="P15" i="5"/>
  <c r="T15" i="5"/>
  <c r="T16" i="5" s="1"/>
  <c r="O17" i="5"/>
  <c r="B14" i="5"/>
  <c r="F14" i="5"/>
  <c r="J14" i="5"/>
  <c r="O14" i="5"/>
  <c r="S14" i="5"/>
  <c r="J15" i="5"/>
  <c r="Q15" i="5"/>
  <c r="V15" i="5"/>
  <c r="R16" i="5"/>
  <c r="R17" i="5"/>
  <c r="C14" i="5"/>
  <c r="G14" i="5"/>
  <c r="K14" i="5"/>
  <c r="P14" i="5"/>
  <c r="N15" i="5"/>
  <c r="R15" i="5"/>
  <c r="J17" i="5" l="1"/>
  <c r="O16" i="5"/>
  <c r="R18" i="5"/>
  <c r="D25" i="1"/>
  <c r="H20" i="11" l="1"/>
  <c r="H21" i="11" s="1"/>
  <c r="H32" i="11" s="1"/>
  <c r="H33" i="11" s="1"/>
  <c r="H35" i="11" s="1"/>
  <c r="D20" i="11"/>
  <c r="D21" i="11" s="1"/>
  <c r="D32" i="11" s="1"/>
  <c r="D33" i="11" s="1"/>
  <c r="D34" i="11" s="1"/>
  <c r="D35" i="11" s="1"/>
  <c r="G52" i="11" l="1"/>
  <c r="F46" i="11" s="1"/>
  <c r="G48" i="11" s="1"/>
  <c r="G49" i="11" l="1"/>
  <c r="G50" i="11"/>
  <c r="G53" i="11"/>
  <c r="G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000-000001000000}">
      <text>
        <r>
          <rPr>
            <b/>
            <sz val="9"/>
            <color rgb="FF000000"/>
            <rFont val="Tahoma"/>
            <family val="2"/>
            <charset val="1"/>
          </rPr>
          <t>USUÁRIO DEVE SELECIONAR O MUNICÍPIO NA LISTA</t>
        </r>
      </text>
    </comment>
    <comment ref="C11" authorId="0" shapeId="0" xr:uid="{00000000-0006-0000-0000-000002000000}">
      <text>
        <r>
          <rPr>
            <b/>
            <sz val="9"/>
            <color rgb="FF000000"/>
            <rFont val="Tahoma"/>
            <family val="2"/>
            <charset val="1"/>
          </rPr>
          <t>SELECIONAR ITEM DA LC 116/2003</t>
        </r>
      </text>
    </comment>
  </commentList>
</comments>
</file>

<file path=xl/sharedStrings.xml><?xml version="1.0" encoding="utf-8"?>
<sst xmlns="http://schemas.openxmlformats.org/spreadsheetml/2006/main" count="2524" uniqueCount="1008">
  <si>
    <t>PLANILHA DE ENTRADA DE DADOS</t>
  </si>
  <si>
    <t>SELECIONAR OS ITENS GRIFADOS EM AMARELO E SEGUIR AS ORIENTAÇÕES ABAIXO</t>
  </si>
  <si>
    <t>1. DEFINIÇÃO DO LOCAL DA OBRA</t>
  </si>
  <si>
    <t>MUNICÍPIO:</t>
  </si>
  <si>
    <t>CURITIBA</t>
  </si>
  <si>
    <r>
      <rPr>
        <b/>
        <sz val="10"/>
        <rFont val="Arial"/>
        <family val="2"/>
        <charset val="1"/>
      </rPr>
      <t>2. ITEM</t>
    </r>
    <r>
      <rPr>
        <sz val="10"/>
        <rFont val="Arial"/>
        <family val="2"/>
        <charset val="1"/>
      </rPr>
      <t xml:space="preserve"> </t>
    </r>
    <r>
      <rPr>
        <i/>
        <sz val="10"/>
        <rFont val="Arial"/>
        <family val="2"/>
        <charset val="1"/>
      </rPr>
      <t>(Lei Complementar Federal nº 116, de 31 de julho de 2003)</t>
    </r>
  </si>
  <si>
    <t>ITEM:</t>
  </si>
  <si>
    <t>7.02</t>
  </si>
  <si>
    <t>DESCRIÇÃO:</t>
  </si>
  <si>
    <t>3. ORÇAMENTOS SINTÉTICOS</t>
  </si>
  <si>
    <r>
      <rPr>
        <b/>
        <sz val="9"/>
        <rFont val="Arial"/>
        <family val="2"/>
        <charset val="1"/>
      </rPr>
      <t xml:space="preserve">3.1 </t>
    </r>
    <r>
      <rPr>
        <sz val="9"/>
        <rFont val="Arial"/>
        <family val="2"/>
        <charset val="1"/>
      </rPr>
      <t xml:space="preserve">EXPORTAR DO ORÇAFASCIO OS ORÇAMENTOS SINTÉTICOS COM VALOR DE MÃO-DE-OBRA, EQUIPAMENTO E MATERIAL, </t>
    </r>
    <r>
      <rPr>
        <b/>
        <sz val="9"/>
        <rFont val="Arial"/>
        <family val="2"/>
        <charset val="1"/>
      </rPr>
      <t xml:space="preserve">DESONERADO (1.4) </t>
    </r>
    <r>
      <rPr>
        <sz val="9"/>
        <rFont val="Arial"/>
        <family val="2"/>
        <charset val="1"/>
      </rPr>
      <t xml:space="preserve">E </t>
    </r>
    <r>
      <rPr>
        <b/>
        <sz val="9"/>
        <rFont val="Arial"/>
        <family val="2"/>
        <charset val="1"/>
      </rPr>
      <t>SEM DESONERAÇÃO (1.5)</t>
    </r>
    <r>
      <rPr>
        <sz val="9"/>
        <rFont val="Arial"/>
        <family val="2"/>
        <charset val="1"/>
      </rPr>
      <t xml:space="preserve"> E COLAR NAS RESPECTIVAS ABAS EM AMARELO (</t>
    </r>
    <r>
      <rPr>
        <i/>
        <sz val="9"/>
        <rFont val="Arial"/>
        <family val="2"/>
        <charset val="1"/>
      </rPr>
      <t>EXP.COM DESO</t>
    </r>
    <r>
      <rPr>
        <sz val="9"/>
        <rFont val="Arial"/>
        <family val="2"/>
        <charset val="1"/>
      </rPr>
      <t xml:space="preserve"> E </t>
    </r>
    <r>
      <rPr>
        <i/>
        <sz val="9"/>
        <rFont val="Arial"/>
        <family val="2"/>
        <charset val="1"/>
      </rPr>
      <t>EXP.SEM DESO</t>
    </r>
    <r>
      <rPr>
        <sz val="9"/>
        <rFont val="Arial"/>
        <family val="2"/>
        <charset val="1"/>
      </rPr>
      <t>)</t>
    </r>
  </si>
  <si>
    <r>
      <rPr>
        <b/>
        <sz val="9"/>
        <rFont val="Arial"/>
        <family val="2"/>
        <charset val="1"/>
      </rPr>
      <t xml:space="preserve">3.2 </t>
    </r>
    <r>
      <rPr>
        <sz val="9"/>
        <rFont val="Arial"/>
        <family val="2"/>
        <charset val="1"/>
      </rPr>
      <t>BASTA A EXPORTAÇÃO CONFORME ORIENTAÇÕES PARA A ABA BDI PEGAR OS VALORES DE MÃO-DE-OBRA, EQUIPAMENTO E MATERIAL CORRETAMENTE</t>
    </r>
  </si>
  <si>
    <t>3. CÁLCULO DO BDI</t>
  </si>
  <si>
    <t>ISS =</t>
  </si>
  <si>
    <t>ENQUADRAMENTO:</t>
  </si>
  <si>
    <t>ÚLTIMA ALTERAÇÃO:</t>
  </si>
  <si>
    <t>CONFERIR ATUALIZAÇÕES NA LEGISLAÇÃO ATRAVÉS DO LINK ABAIXO</t>
  </si>
  <si>
    <t>VERSÃO CONSOLIDADA EM:</t>
  </si>
  <si>
    <t>4. IMPRESSÃO</t>
  </si>
  <si>
    <t>IMPRIMIR A ABA "BDI"</t>
  </si>
  <si>
    <r>
      <rPr>
        <b/>
        <sz val="20"/>
        <rFont val="Arial"/>
        <family val="2"/>
        <charset val="1"/>
      </rPr>
      <t xml:space="preserve">ORÇAMENTO </t>
    </r>
    <r>
      <rPr>
        <b/>
        <sz val="20"/>
        <color rgb="FFFF0000"/>
        <rFont val="Arial"/>
        <family val="2"/>
        <charset val="1"/>
      </rPr>
      <t>COM</t>
    </r>
    <r>
      <rPr>
        <b/>
        <sz val="20"/>
        <rFont val="Arial"/>
        <family val="2"/>
        <charset val="1"/>
      </rPr>
      <t xml:space="preserve"> DESONERAÇÃO - XXX </t>
    </r>
    <r>
      <rPr>
        <b/>
        <sz val="20"/>
        <color rgb="FFFF0000"/>
        <rFont val="Arial"/>
        <family val="2"/>
        <charset val="1"/>
      </rPr>
      <t>1.4</t>
    </r>
  </si>
  <si>
    <r>
      <rPr>
        <i/>
        <sz val="10"/>
        <color rgb="FFFF0000"/>
        <rFont val="Arial"/>
        <family val="2"/>
        <charset val="1"/>
      </rPr>
      <t xml:space="preserve">COPIAR PLANILHA EXPORTADA DO ORÇAFASCIO E COLAR NA CÉLULA </t>
    </r>
    <r>
      <rPr>
        <b/>
        <i/>
        <sz val="10"/>
        <color rgb="FFFF0000"/>
        <rFont val="Arial"/>
        <family val="2"/>
        <charset val="1"/>
      </rPr>
      <t>A4</t>
    </r>
  </si>
  <si>
    <t>Obra</t>
  </si>
  <si>
    <t>Bancos</t>
  </si>
  <si>
    <t>B.D.I.</t>
  </si>
  <si>
    <t>Encargos Sociais</t>
  </si>
  <si>
    <t>Item</t>
  </si>
  <si>
    <t>Código</t>
  </si>
  <si>
    <t>Banco</t>
  </si>
  <si>
    <t>Descrição</t>
  </si>
  <si>
    <t>Und</t>
  </si>
  <si>
    <t>Quant.</t>
  </si>
  <si>
    <t>Valor Unit</t>
  </si>
  <si>
    <t>Total</t>
  </si>
  <si>
    <t>Peso (%)</t>
  </si>
  <si>
    <t>M. O.</t>
  </si>
  <si>
    <t>EQ.</t>
  </si>
  <si>
    <t>MAT.</t>
  </si>
  <si>
    <t>Próprio</t>
  </si>
  <si>
    <t xml:space="preserve"> 5 </t>
  </si>
  <si>
    <t>SERVIÇOS DIVERSOS</t>
  </si>
  <si>
    <t>Totais -&gt;</t>
  </si>
  <si>
    <t>Total sem BDI</t>
  </si>
  <si>
    <t>Total do BDI</t>
  </si>
  <si>
    <t>Total Geral</t>
  </si>
  <si>
    <r>
      <rPr>
        <b/>
        <sz val="20"/>
        <rFont val="Arial"/>
        <family val="2"/>
        <charset val="1"/>
      </rPr>
      <t xml:space="preserve">ORÇAMENTO </t>
    </r>
    <r>
      <rPr>
        <b/>
        <sz val="20"/>
        <color rgb="FFFF0000"/>
        <rFont val="Arial"/>
        <family val="2"/>
        <charset val="1"/>
      </rPr>
      <t>SEM</t>
    </r>
    <r>
      <rPr>
        <b/>
        <sz val="20"/>
        <rFont val="Arial"/>
        <family val="2"/>
        <charset val="1"/>
      </rPr>
      <t xml:space="preserve"> DESONERAÇÃO - XXX </t>
    </r>
    <r>
      <rPr>
        <b/>
        <sz val="20"/>
        <color rgb="FFFF0000"/>
        <rFont val="Arial"/>
        <family val="2"/>
        <charset val="1"/>
      </rPr>
      <t>1.5</t>
    </r>
  </si>
  <si>
    <t>BDI COM DESONERAÇÃO</t>
  </si>
  <si>
    <t>BDI SEM DESONERAÇÃO</t>
  </si>
  <si>
    <t xml:space="preserve"> FÓRMULA:</t>
  </si>
  <si>
    <t>DESCRIÇÃO</t>
  </si>
  <si>
    <t>VALOR (R$)</t>
  </si>
  <si>
    <t>%</t>
  </si>
  <si>
    <t>MATERIAL</t>
  </si>
  <si>
    <t>MÃO DE OBRA</t>
  </si>
  <si>
    <t>EQUIPAMENTO</t>
  </si>
  <si>
    <t>TOTAL DOS CUSTOS DIRETOS</t>
  </si>
  <si>
    <t>ANÁLISE DO ISS</t>
  </si>
  <si>
    <t>MUNICÍPIO</t>
  </si>
  <si>
    <t>ITEM</t>
  </si>
  <si>
    <t>ISS DO MUNICÍPIO</t>
  </si>
  <si>
    <t>INCIDÊNCIA</t>
  </si>
  <si>
    <t>IDENTIFICAÇÃO</t>
  </si>
  <si>
    <t>CUSTOS DIRETOS</t>
  </si>
  <si>
    <t>Administração central</t>
  </si>
  <si>
    <t>Riscos</t>
  </si>
  <si>
    <t>Garantia</t>
  </si>
  <si>
    <t>Lucros</t>
  </si>
  <si>
    <t>Despesas Financeiras</t>
  </si>
  <si>
    <t>CUSTOS INDIRETOS</t>
  </si>
  <si>
    <t>PIS/PASEP</t>
  </si>
  <si>
    <t>COFINS</t>
  </si>
  <si>
    <t>CPRB</t>
  </si>
  <si>
    <t>ISS</t>
  </si>
  <si>
    <t>BDI</t>
  </si>
  <si>
    <t>TOTAL DA CONTRATAÇÃO</t>
  </si>
  <si>
    <t>OBSERVAÇÕES:</t>
  </si>
  <si>
    <t>CONCLUSÃO</t>
  </si>
  <si>
    <t>Diante do exposto, o orçamento mais favorável para a União será:</t>
  </si>
  <si>
    <t>TABELA DE ISSQN POR MUNICÍPIO DE ATUAÇÃO</t>
  </si>
  <si>
    <t>ENTRADA DO USUÁRIO =</t>
  </si>
  <si>
    <t>UF</t>
  </si>
  <si>
    <t>PR</t>
  </si>
  <si>
    <t>SC</t>
  </si>
  <si>
    <t>APUCARANA</t>
  </si>
  <si>
    <t>CASCAVEL</t>
  </si>
  <si>
    <t>CASTRO</t>
  </si>
  <si>
    <t>FOZ DO IGUAÇU</t>
  </si>
  <si>
    <t>FRANCISCO BELTRÃO</t>
  </si>
  <si>
    <t>GUAÍRA</t>
  </si>
  <si>
    <t>GUARAPUAVA</t>
  </si>
  <si>
    <t>LAPA</t>
  </si>
  <si>
    <t>PALMAS</t>
  </si>
  <si>
    <t>PONTA GROSSA</t>
  </si>
  <si>
    <t>RIO NEGRO</t>
  </si>
  <si>
    <t>BLUMENAU</t>
  </si>
  <si>
    <t>CRICIÚMA</t>
  </si>
  <si>
    <t>FLORIANÓPOLIS</t>
  </si>
  <si>
    <t>JOINVILLE</t>
  </si>
  <si>
    <t>LAGES</t>
  </si>
  <si>
    <t>PORTO UNIÃO</t>
  </si>
  <si>
    <t>SÃO MIGUEL DO OESTE</t>
  </si>
  <si>
    <t>TUBARÃO</t>
  </si>
  <si>
    <t>ALÍQUOTAS DO MUNICÍPIO</t>
  </si>
  <si>
    <t>LEI</t>
  </si>
  <si>
    <t>Lei 85/2002, que institui o sistema tributário do município</t>
  </si>
  <si>
    <t>Lei Complementar 01/2001, que institui o sistema tributário do município</t>
  </si>
  <si>
    <t>Lei Complementar 53/2016, que institui o sistema tributário do município</t>
  </si>
  <si>
    <t>Lei Complementar 40/2001, que institui o sistema tributário do município</t>
  </si>
  <si>
    <t>Lei Complementar 82/2003, que institui o sistema tributário do município</t>
  </si>
  <si>
    <t>Lei 2152/1993, que institui o sistema tributário do município</t>
  </si>
  <si>
    <t>Lei Complementar 01/2006, que institui o sistema tributário do município</t>
  </si>
  <si>
    <t>Lei 1108/2001, que institui o sistema tributário do município</t>
  </si>
  <si>
    <t>Lei Complementar 11/2017, que institui o sistema tributário do município</t>
  </si>
  <si>
    <t>Lei 626/1977, que institui o sistema tributário do município</t>
  </si>
  <si>
    <t>Lei 6857, que institui o sistema tributário do município</t>
  </si>
  <si>
    <t>Lei 1139/1998, que institui o sistema tributário do município</t>
  </si>
  <si>
    <t>Lei Complementar 632, que institui o sistema tributário do município</t>
  </si>
  <si>
    <t>Lei Complementar 287/2018, que institui o sistema tributário do município</t>
  </si>
  <si>
    <t>Lei Complementar 7/1997, que institui o sistema tributário do município</t>
  </si>
  <si>
    <t>Lei 1715/1979, que institui o sistema tributário do município</t>
  </si>
  <si>
    <t>Lei 721/1983, que institui o sistema tributário do município</t>
  </si>
  <si>
    <t>Lei Complementar 5/1999, que institui o sistema tributário do município</t>
  </si>
  <si>
    <t>Lei 4200, que institui o sistema tributário do município</t>
  </si>
  <si>
    <t>Lei Complementar 01/2002, que institui o sistema tributário do município</t>
  </si>
  <si>
    <t>Alterada pela Lei Ordinária 159/2003</t>
  </si>
  <si>
    <t>Alterada pela Lei Complementar 55/2008</t>
  </si>
  <si>
    <t>Sem alteração de Lei</t>
  </si>
  <si>
    <t>Alterada pelos decretos 1637/2005 e 230/2010</t>
  </si>
  <si>
    <t>Alterada pelas leis complementares 105/2005 e 188/2011</t>
  </si>
  <si>
    <t>Alterada pela Lei 4516/2017</t>
  </si>
  <si>
    <t>Alterada pelas Leis 1206/2002 e 1304/2003</t>
  </si>
  <si>
    <t>Alterada pela Lei 1239/2018</t>
  </si>
  <si>
    <t>Alterada pela Lei 9833/2008</t>
  </si>
  <si>
    <t>Alterada pelas Leis 1406/2003 e 1596/2005</t>
  </si>
  <si>
    <t>Alterada pela Lei Complementar 1147/2017</t>
  </si>
  <si>
    <t>Alterada pela Lei Complementar 233/2006</t>
  </si>
  <si>
    <t>Alterada pela Lei Complementar 484/2017</t>
  </si>
  <si>
    <t>Alterada pela Lei 433/2013</t>
  </si>
  <si>
    <t>Alterada pela Lei Complementar 36/2017</t>
  </si>
  <si>
    <t>Alterada pela Lei Complementar 23/2013</t>
  </si>
  <si>
    <t>DESCRIÇÃO DA LEI</t>
  </si>
  <si>
    <r>
      <rPr>
        <b/>
        <sz val="10"/>
        <color rgb="FF000000"/>
        <rFont val="Arial"/>
        <family val="2"/>
        <charset val="1"/>
      </rPr>
      <t xml:space="preserve">ART 14 -
</t>
    </r>
    <r>
      <rPr>
        <sz val="10"/>
        <color rgb="FF000000"/>
        <rFont val="Arial"/>
        <family val="2"/>
        <charset val="1"/>
      </rPr>
      <t>IX. demais serviços: 2,5% (dois e meio por cento)</t>
    </r>
  </si>
  <si>
    <r>
      <rPr>
        <b/>
        <sz val="10"/>
        <color rgb="FF000000"/>
        <rFont val="Arial"/>
        <family val="2"/>
        <charset val="1"/>
      </rPr>
      <t>TABAELA ANEXA ITEM 7.</t>
    </r>
    <r>
      <rPr>
        <sz val="10"/>
        <color rgb="FF000000"/>
        <rFont val="Arial"/>
        <family val="2"/>
        <charset val="1"/>
      </rPr>
      <t xml:space="preserve"> ALÍQUOTA 3%</t>
    </r>
  </si>
  <si>
    <r>
      <rPr>
        <b/>
        <sz val="10"/>
        <color rgb="FF000000"/>
        <rFont val="Arial"/>
        <family val="2"/>
        <charset val="1"/>
      </rPr>
      <t>Tabela 2 do Anexo II
ITEM 7.</t>
    </r>
    <r>
      <rPr>
        <sz val="10"/>
        <color rgb="FF000000"/>
        <rFont val="Arial"/>
        <family val="2"/>
        <charset val="1"/>
      </rPr>
      <t xml:space="preserve"> ALÍQUOTA 3%</t>
    </r>
  </si>
  <si>
    <r>
      <rPr>
        <b/>
        <sz val="10"/>
        <color rgb="FF000000"/>
        <rFont val="Arial"/>
        <family val="2"/>
        <charset val="1"/>
      </rPr>
      <t>art 4</t>
    </r>
    <r>
      <rPr>
        <sz val="10"/>
        <color rgb="FF000000"/>
        <rFont val="Arial"/>
        <family val="2"/>
        <charset val="1"/>
      </rPr>
      <t xml:space="preserve"> As alíquotas do imposto são: IV - demais atividades: 5,0% (cinco por cento). (Redação dada pela Lei Complementar nº 52/2004)
</t>
    </r>
    <r>
      <rPr>
        <i/>
        <sz val="10"/>
        <color rgb="FF000000"/>
        <rFont val="Arial"/>
        <family val="2"/>
        <charset val="1"/>
      </rPr>
      <t xml:space="preserve">
DEDUÇÃO DO MATERIAL APLICADO</t>
    </r>
  </si>
  <si>
    <r>
      <rPr>
        <b/>
        <sz val="10"/>
        <color rgb="FF000000"/>
        <rFont val="Arial"/>
        <family val="2"/>
        <charset val="1"/>
      </rPr>
      <t>ART 353</t>
    </r>
    <r>
      <rPr>
        <sz val="10"/>
        <color rgb="FF000000"/>
        <rFont val="Arial"/>
        <family val="2"/>
        <charset val="1"/>
      </rPr>
      <t xml:space="preserve"> Quando se tratar de prestação de serviço por empresas, o ISSQN será calculado mediante a aplicação, sobre a base de cálculo, das seguintes alíquotas:  III - demais modalidades de serviço da Lista de Serviços - 3,0% (três por cento);
</t>
    </r>
    <r>
      <rPr>
        <i/>
        <sz val="10"/>
        <color rgb="FF000000"/>
        <rFont val="Arial"/>
        <family val="2"/>
        <charset val="1"/>
      </rPr>
      <t xml:space="preserve">DEDUÇÃO DO MATERIAL APLICADO
</t>
    </r>
    <r>
      <rPr>
        <b/>
        <sz val="10"/>
        <color rgb="FF000000"/>
        <rFont val="Arial"/>
        <family val="2"/>
        <charset val="1"/>
      </rPr>
      <t>ART 347 § 7º</t>
    </r>
    <r>
      <rPr>
        <sz val="10"/>
        <color rgb="FF000000"/>
        <rFont val="Arial"/>
        <family val="2"/>
        <charset val="1"/>
      </rPr>
      <t xml:space="preserve"> Para a determinação do valor da mão de obra, base de cálculo do ISSQN estimado sobre as obras de construção civil, a autoridade administrativa deverá considerar os seguintes critérios: VALOR ESTIMADO DO ISSQN = ÁREA (construída, descoberta ou de projeção) x FATOR MULTIPLICADOR (fator multiplicador do Anexo X) x CUB x 0,40 (fator de mão de obra) x 3% (alíquota do ISSQN sobre obras de construção civil)</t>
    </r>
  </si>
  <si>
    <r>
      <rPr>
        <b/>
        <sz val="10"/>
        <color rgb="FF000000"/>
        <rFont val="Arial"/>
        <family val="2"/>
        <charset val="1"/>
      </rPr>
      <t>ART 32</t>
    </r>
    <r>
      <rPr>
        <sz val="10"/>
        <color rgb="FF000000"/>
        <rFont val="Arial"/>
        <family val="2"/>
        <charset val="1"/>
      </rPr>
      <t xml:space="preserve"> O Imposto Sobre Serviços será calculado sobre o preço dos serviços definidos no artigo 26 à razão de: III - Itens 7.02, 7.04, 7.05, 7.17, 12.01 a 12.17, 15.01 a 15.18 e 17.22 - 5%
IV - Os demais itens - 3%.</t>
    </r>
  </si>
  <si>
    <r>
      <rPr>
        <b/>
        <sz val="10"/>
        <color rgb="FF000000"/>
        <rFont val="Arial"/>
        <family val="2"/>
        <charset val="1"/>
      </rPr>
      <t>ANEXO VII TABELA</t>
    </r>
    <r>
      <rPr>
        <sz val="10"/>
        <color rgb="FF000000"/>
        <rFont val="Arial"/>
        <family val="2"/>
        <charset val="1"/>
      </rPr>
      <t xml:space="preserve"> DE ALÍQUOTAS E DE VALORES DO ISS Demais Demais itens e sub-itens da lista 4,0 %
</t>
    </r>
    <r>
      <rPr>
        <i/>
        <sz val="10"/>
        <color rgb="FF000000"/>
        <rFont val="Arial"/>
        <family val="2"/>
        <charset val="1"/>
      </rPr>
      <t>DEDUÇÃO DO MATERIAL APLICADO</t>
    </r>
  </si>
  <si>
    <t>Art. 8º As alíquotas de todos os serviços constantes da lista anexa, serão de 5% (cinco por cento).
§ 4º - os serviços a que se refere os itens 7.01, 7.09, 7.13, da lista de serviço, estarão sujeitos a aplicabilidade de regime de recolhimento fixo, devendo no entanto se limitarem na atividade especificada.
Art. 11 - A base de cálculo para serviço de execução de obras, bem como a alíquota correspondente, obedecerá ao disposto na Tabela II da Lei Municipal 1206/2002.
TABELA II ; III - EXECUÇÃO DE OBRAS; ALÍQUOTA 5%
DEDUÇÃO DO MATERIAL APLICADO</t>
  </si>
  <si>
    <r>
      <rPr>
        <b/>
        <sz val="10"/>
        <color rgb="FF000000"/>
        <rFont val="Arial"/>
        <family val="2"/>
        <charset val="1"/>
      </rPr>
      <t xml:space="preserve">ANEXO I
</t>
    </r>
    <r>
      <rPr>
        <sz val="10"/>
        <color rgb="FF000000"/>
        <rFont val="Arial"/>
        <family val="2"/>
        <charset val="1"/>
      </rPr>
      <t>7.01 , .03, .04, .06 AO .15, .17 AO .20 - 2%
7.16 - 3%
7.02, .05, - 5%</t>
    </r>
  </si>
  <si>
    <r>
      <rPr>
        <b/>
        <sz val="10"/>
        <color rgb="FF000000"/>
        <rFont val="Arial"/>
        <family val="2"/>
        <charset val="1"/>
      </rPr>
      <t xml:space="preserve">Artigo 4º - </t>
    </r>
    <r>
      <rPr>
        <sz val="10"/>
        <color rgb="FF000000"/>
        <rFont val="Arial"/>
        <family val="2"/>
        <charset val="1"/>
      </rPr>
      <t xml:space="preserve">A aliquota do Imposto é de 2 % (dois por cento). </t>
    </r>
  </si>
  <si>
    <r>
      <rPr>
        <b/>
        <sz val="10"/>
        <color rgb="FF000000"/>
        <rFont val="Arial"/>
        <family val="2"/>
        <charset val="1"/>
      </rPr>
      <t>32</t>
    </r>
    <r>
      <rPr>
        <sz val="10"/>
        <color rgb="FF000000"/>
        <rFont val="Arial"/>
        <family val="2"/>
        <charset val="1"/>
      </rPr>
      <t xml:space="preserve"> Execução de obras hidráulicas e outras obras semelhantes 3%
</t>
    </r>
    <r>
      <rPr>
        <i/>
        <sz val="10"/>
        <color rgb="FF000000"/>
        <rFont val="Arial"/>
        <family val="2"/>
        <charset val="1"/>
      </rPr>
      <t xml:space="preserve">
DEDUÇÃO DO MATERIAL APLICADO</t>
    </r>
  </si>
  <si>
    <r>
      <rPr>
        <b/>
        <sz val="10"/>
        <color rgb="FF000000"/>
        <rFont val="Arial"/>
        <family val="2"/>
        <charset val="1"/>
      </rPr>
      <t>Art. 13</t>
    </r>
    <r>
      <rPr>
        <sz val="10"/>
        <color rgb="FF000000"/>
        <rFont val="Arial"/>
        <family val="2"/>
        <charset val="1"/>
      </rPr>
      <t xml:space="preserve"> Na prestação dos serviços referentes aos itens 7.02 e 7.05 do artigo 1º desta Lei, o imposto será calculado sobre o preço do serviço, assim entendida a receita bruta a ele correspondente, observando-se ainda o seguinte:
</t>
    </r>
    <r>
      <rPr>
        <b/>
        <sz val="10"/>
        <color rgb="FF000000"/>
        <rFont val="Arial"/>
        <family val="2"/>
        <charset val="1"/>
      </rPr>
      <t>ART 18 IV -</t>
    </r>
    <r>
      <rPr>
        <sz val="10"/>
        <color rgb="FF000000"/>
        <rFont val="Arial"/>
        <family val="2"/>
        <charset val="1"/>
      </rPr>
      <t xml:space="preserve"> Serviços descritos nos itens 7.02 e 7.05 2,0%  V - Demais serviços 3%</t>
    </r>
  </si>
  <si>
    <r>
      <rPr>
        <b/>
        <sz val="10"/>
        <color rgb="FF000000"/>
        <rFont val="Arial"/>
        <family val="2"/>
        <charset val="1"/>
      </rPr>
      <t xml:space="preserve">Art. 276
</t>
    </r>
    <r>
      <rPr>
        <sz val="10"/>
        <color rgb="FF000000"/>
        <rFont val="Arial"/>
        <family val="2"/>
        <charset val="1"/>
      </rPr>
      <t xml:space="preserve">
7.01, .03 - 2%
7.06 A 7.08, .10 A .13 - 3%
7.02, .04, .05,  .09, - 5%</t>
    </r>
  </si>
  <si>
    <r>
      <rPr>
        <b/>
        <sz val="10"/>
        <color rgb="FF000000"/>
        <rFont val="Arial"/>
        <family val="2"/>
        <charset val="1"/>
      </rPr>
      <t xml:space="preserve">ART 235 
</t>
    </r>
    <r>
      <rPr>
        <sz val="10"/>
        <color rgb="FF000000"/>
        <rFont val="Arial"/>
        <family val="2"/>
        <charset val="1"/>
      </rPr>
      <t xml:space="preserve">
7.01 A 7.08, 7.11, 7.16 A 7.17, 7.19 A 7.21 - 4%
7.09 A 7.10, 7.12 A 7.13, 7.18, 7.22 - 5%</t>
    </r>
  </si>
  <si>
    <r>
      <rPr>
        <b/>
        <sz val="10"/>
        <color rgb="FF000000"/>
        <rFont val="Arial"/>
        <family val="2"/>
        <charset val="1"/>
      </rPr>
      <t>Art. 256.</t>
    </r>
    <r>
      <rPr>
        <sz val="10"/>
        <color rgb="FF000000"/>
        <rFont val="Arial"/>
        <family val="2"/>
        <charset val="1"/>
      </rPr>
      <t xml:space="preserve"> (...)  II - 2,5% (dois vírgula cinco por cento) para
os serviços previstos no subiteM
07.10
 III - 3% (três por cento) para os
serviços previstos nos itens 07, exceto mencionados;</t>
    </r>
  </si>
  <si>
    <r>
      <rPr>
        <b/>
        <sz val="10"/>
        <color rgb="FF000000"/>
        <rFont val="Arial"/>
        <family val="2"/>
        <charset val="1"/>
      </rPr>
      <t xml:space="preserve">Art. 36-A § 3º XIV </t>
    </r>
    <r>
      <rPr>
        <sz val="10"/>
        <color rgb="FF000000"/>
        <rFont val="Arial"/>
        <family val="2"/>
        <charset val="1"/>
      </rPr>
      <t>- A lista de serviços, anexa a Lei Complementar nº 155/2003, passa a vigorar com a seguinte redação:
7.02, .04, .05,  - 2%
7.10 - 2,5 %
7.01 - 4%
7.03, .06. .07,.08,.09,.11,.12,.13,.16 A .22 - 5%</t>
    </r>
  </si>
  <si>
    <r>
      <rPr>
        <b/>
        <sz val="10"/>
        <color rgb="FF000000"/>
        <rFont val="Arial"/>
        <family val="2"/>
        <charset val="1"/>
      </rPr>
      <t xml:space="preserve">LISTA DE SERVIÇOS, ANEXA 
</t>
    </r>
    <r>
      <rPr>
        <sz val="10"/>
        <color rgb="FF000000"/>
        <rFont val="Arial"/>
        <family val="2"/>
        <charset val="1"/>
      </rPr>
      <t>Todos os outros - 2%
7.02, .05 - 3%</t>
    </r>
  </si>
  <si>
    <r>
      <rPr>
        <b/>
        <sz val="10"/>
        <color rgb="FF000000"/>
        <rFont val="Arial"/>
        <family val="2"/>
        <charset val="1"/>
      </rPr>
      <t xml:space="preserve">TABELA – ANEXO I 
</t>
    </r>
    <r>
      <rPr>
        <sz val="10"/>
        <color rgb="FF000000"/>
        <rFont val="Arial"/>
        <family val="2"/>
        <charset val="1"/>
      </rPr>
      <t>7.01, 7.02, 7.04, 7.05, 7.19 - 2,5% (dois e meio por cento)
Demais subitens - 3%</t>
    </r>
  </si>
  <si>
    <r>
      <rPr>
        <b/>
        <sz val="10"/>
        <color rgb="FF000000"/>
        <rFont val="Arial"/>
        <family val="2"/>
        <charset val="1"/>
      </rPr>
      <t xml:space="preserve">TABELA
</t>
    </r>
    <r>
      <rPr>
        <sz val="10"/>
        <color rgb="FF000000"/>
        <rFont val="Arial"/>
        <family val="2"/>
        <charset val="1"/>
      </rPr>
      <t>7.01, 7.03, 7.06 A 7.13, 7.16 A 7.18, 7.20 - 4%
DEMAIS ITENS GRUPO 07 - 2,5%</t>
    </r>
  </si>
  <si>
    <r>
      <rPr>
        <b/>
        <sz val="10"/>
        <color rgb="FF000000"/>
        <rFont val="Arial"/>
        <family val="2"/>
        <charset val="1"/>
      </rPr>
      <t xml:space="preserve">Anexo I
</t>
    </r>
    <r>
      <rPr>
        <sz val="10"/>
        <color rgb="FF000000"/>
        <rFont val="Arial"/>
        <family val="2"/>
        <charset val="1"/>
      </rPr>
      <t>7.01, .03, .06 A .20 - 3%
7.02, .04, .05 - 2%</t>
    </r>
  </si>
  <si>
    <t>LINKS</t>
  </si>
  <si>
    <t>https://leismunicipais.com.br/a/pr/a/apucarana/lei-ordinaria/2002/8/85/lei-ordinaria-n-85-2002-dispoe-sobre-o-sistema-tributario-do-municipio-de-apucarana-e-da-outras-providencias</t>
  </si>
  <si>
    <t>https://leismunicipais.com.br/codigo-tributario-cascavel-pr</t>
  </si>
  <si>
    <t xml:space="preserve">https://leismunicipais.com.br/a/pr/c/castro/lei-complementar/2016/6/53/lei-complementar-n-53-2016-dispoe-sobre-o-codigo-tributario-municipal-ctm?q=ISSQN%20%28ISS%29
</t>
  </si>
  <si>
    <t>https://leismunicipais.com.br/codigo-tributario-curitiba-pr</t>
  </si>
  <si>
    <t>https://leismunicipais.com.br/a/pr/f/foz-do-iguacu/lei-complementar/2003/8/82/lei-complementar-n-82-2003-institui-o-codigo-tributario-municipal-e-estabelece-normas-gerais-de-direito-tributario-aplicaveis-ao-municipio</t>
  </si>
  <si>
    <t>https://leismunicipais.com.br/a/pr/f/francisco-beltrao/lei-ordinaria/1993/215/2152/lei-ordinaria-n-2152-1993-dispoe-sobre-o-codigo-tributario-do-municipio-de-francisco-beltrao-estado-do-parana</t>
  </si>
  <si>
    <t>https://leismunicipais.com.br/codigo-tributario-guaira-pr</t>
  </si>
  <si>
    <t>https://leismunicipais.com.br/codigo-tributario-guarapuava-pr</t>
  </si>
  <si>
    <t>https://sapl.lapa.pr.leg.br/norma/3789</t>
  </si>
  <si>
    <t>http://www.camarapalmas.pr.gov.br/arquivo_usu/documentos/alterados/sgsites-huner-20180130-102119.pdf</t>
  </si>
  <si>
    <t>https://leismunicipais.com.br/codigo-tributario-ponta-grossa-pr</t>
  </si>
  <si>
    <t>https://leismunicipais.com.br/a/pr/r/rio-negro/lei-ordinaria/2003/140/1406/lei-ordinaria-n-1406-2003-dispoe-sobre-o-imposto-sobre-servicos-de-qualquer-natureza-revoga-dispositivos-do-codigo-tributario-municipal-lei-n-1139-98-e-da-outras-providencias</t>
  </si>
  <si>
    <t>https://leismunicipais.com.br/codigo-tributario-blumenau-sc</t>
  </si>
  <si>
    <t>https://leismunicipais.com.br/codigo-tributario-criciuma-sc</t>
  </si>
  <si>
    <t>https://leismunicipais.com.br/codigo-tributario-florianopolis-sc</t>
  </si>
  <si>
    <t>https://leismunicipais.com.br/a/sc/j/joinville/lei-complementar/2017/48/484/lei-complementar-n-484-2017-altera-a-lei-complementar-n-1552003-de-19-de-dezembro-de-2003-e-da-outras-providencias</t>
  </si>
  <si>
    <t>https://leismunicipais.com.br/a/sc/l/lages/lei-complementar/2003/20/197/lei-complementar-n-197-2003-altera-disposicoes-da-legislacao-do-imposto-sobre-servicos-de-qualquer-natureza-e-da-outras-providencias</t>
  </si>
  <si>
    <t>https://www.portouniao.sc.gov.br/legislacao/index/detalhes/codMapaItem/18333/codNorma/86367</t>
  </si>
  <si>
    <t>https://leismunicipais.com.br/a/sc/s/sao-miguel-do-oeste/lei-complementar/2013/3/23/lei-complementar-n-23-2013-da-nova-redacao-ao-anexo-i-da-lei-complementar-01-2003</t>
  </si>
  <si>
    <t>https://leismunicipais.com.br/codigo-tributario-tubarao-sc</t>
  </si>
  <si>
    <t>VERSÃO CONSOLIDADA</t>
  </si>
  <si>
    <r>
      <rPr>
        <b/>
        <sz val="10"/>
        <color rgb="FF000000"/>
        <rFont val="Arial"/>
        <family val="2"/>
        <charset val="1"/>
      </rPr>
      <t xml:space="preserve">CÁLCULOS ISSQN
</t>
    </r>
    <r>
      <rPr>
        <sz val="10"/>
        <color rgb="FF000000"/>
        <rFont val="Arial"/>
        <family val="2"/>
        <charset val="1"/>
      </rPr>
      <t>NÃO MODIFICAR</t>
    </r>
  </si>
  <si>
    <t>EXTRATOS DE NORMA</t>
  </si>
  <si>
    <r>
      <rPr>
        <sz val="16"/>
        <rFont val="Arial"/>
        <family val="2"/>
        <charset val="1"/>
      </rPr>
      <t>INSTRUÇÃO NORMATIVA RECEITA FEDERAL DO BRASIL - RFB Nº 1.071 de 15.09.2010</t>
    </r>
    <r>
      <rPr>
        <sz val="16"/>
        <color rgb="FF000000"/>
        <rFont val="Arial"/>
        <family val="2"/>
        <charset val="1"/>
      </rPr>
      <t> </t>
    </r>
  </si>
  <si>
    <t>http://www.normaslegais.com.br/legislacao/inrfb1071_2010.htm</t>
  </si>
  <si>
    <r>
      <rPr>
        <b/>
        <sz val="10"/>
        <color rgb="FF000000"/>
        <rFont val="Arial"/>
        <family val="2"/>
        <charset val="1"/>
      </rPr>
      <t xml:space="preserve">Art. 142. </t>
    </r>
    <r>
      <rPr>
        <sz val="10"/>
        <color rgb="FF000000"/>
        <rFont val="Arial"/>
        <family val="2"/>
        <charset val="1"/>
      </rPr>
      <t>Na construção civil, sujeita-se à retenção de que trata o art. 112, observado o disposto no art. 145:</t>
    </r>
  </si>
  <si>
    <t>I - a contratação de obra de construção civil mediante empreitada parcial, conforme definição contida na alínea “b” do inciso XXVII do art. 322;</t>
  </si>
  <si>
    <t>II - a contratação de obra de construção civil mediante subempreitada, conforme definição contida no inciso XXVIII do art. 322;</t>
  </si>
  <si>
    <t>III - a prestação de serviços tais como os discriminados no Anexo VII; e</t>
  </si>
  <si>
    <t>IV - a reforma de pequeno valor, conforme definida no inciso V do art. 322.</t>
  </si>
  <si>
    <r>
      <rPr>
        <b/>
        <sz val="10"/>
        <color rgb="FF000000"/>
        <rFont val="Arial"/>
        <family val="2"/>
        <charset val="1"/>
      </rPr>
      <t xml:space="preserve">Art. 143. </t>
    </r>
    <r>
      <rPr>
        <sz val="10"/>
        <color rgb="FF000000"/>
        <rFont val="Arial"/>
        <family val="2"/>
        <charset val="1"/>
      </rPr>
      <t>Não se sujeita à retenção, a prestação de serviços de:</t>
    </r>
  </si>
  <si>
    <t>I - administração, fiscalização, supervisão ou gerenciamento de obras;</t>
  </si>
  <si>
    <t>II - assessoria ou consultoria técnicas;</t>
  </si>
  <si>
    <t>III - controle de qualidade de materiais;</t>
  </si>
  <si>
    <t>IV - fornecimento de concreto usinado, de massa asfáltica ou de argamassa usinada ou preparada;</t>
  </si>
  <si>
    <t>V - jateamento ou hidrojateamento;</t>
  </si>
  <si>
    <t>VI - perfuração de poço artesiano;</t>
  </si>
  <si>
    <t>VII - elaboração de projeto da construção civil;</t>
  </si>
  <si>
    <t>VIII - ensaios geotécnicos de campo ou de laboratório (sondagens de solo, provas de carga, ensaios de resistência, amostragens, testes em laboratório de solos ou outros serviços afins);</t>
  </si>
  <si>
    <t>IX - serviços de topografia;</t>
  </si>
  <si>
    <t>X - instalação de antena coletiva;</t>
  </si>
  <si>
    <t>XI - instalação de aparelhos de ar condicionado, de refrigeração, de ventilação, de aquecimento, de calefação ou de exaustão;</t>
  </si>
  <si>
    <t>XII - instalação de sistemas de ar condicionado, de refrigeração, de ventilação, de aquecimento, de calefação ou de exaustão, quando a venda for realizada com emissão apenas da nota fiscal de venda mercantil;</t>
  </si>
  <si>
    <t>XIII - instalação de estruturas e esquadrias metálicas, de equipamento ou de material, quando for emitida apenas a nota fiscal de venda mercantil;</t>
  </si>
  <si>
    <t>XIV - locação de caçamba;</t>
  </si>
  <si>
    <t>XV - locação de máquinas, de ferramentas, de equipamentos ou de outros utensílios sem fornecimento de mão-de-obra; e</t>
  </si>
  <si>
    <t>XVI - fundações especiais.</t>
  </si>
  <si>
    <t>Parágrafo único. Quando na prestação dos serviços relacionados nos incisos XII e XIII do caput, houver emissão de nota fiscal, fatura ou recibo de prestação de serviços relativa à mão-de-obra utilizada na instalação do material ou do equipamento vendido, os valores desses serviços integrarão a base de cálculo da retenção.</t>
  </si>
  <si>
    <r>
      <rPr>
        <b/>
        <sz val="10"/>
        <color rgb="FF000000"/>
        <rFont val="Arial"/>
        <family val="2"/>
        <charset val="1"/>
      </rPr>
      <t xml:space="preserve">Art. 144. </t>
    </r>
    <r>
      <rPr>
        <sz val="10"/>
        <color rgb="FF000000"/>
        <rFont val="Arial"/>
        <family val="2"/>
        <charset val="1"/>
      </rPr>
      <t>Caso haja, para a mesma obra, contratação de serviço relacionado no art. 143 e, simultaneamente, o fornecimento de mão-de-obra para execução de outro serviço sujeito à retenção, aplicar-se-á a retenção apenas a este serviço, desde que os valores estejam discriminados na nota fiscal, na fatura ou no recibo de prestação de serviços.</t>
    </r>
  </si>
  <si>
    <t>Parágrafo único. Não havendo discriminação na nota fiscal, na fatura ou no recibo de prestação de serviços, aplicar-se-á a retenção a todos os serviços contratados.</t>
  </si>
  <si>
    <t>Lei Complementar Federal nº 116, de 31de julho de 2003</t>
  </si>
  <si>
    <t>http://www.planalto.gov.br/ccivil_03/leis/LCP/Lcp116.htm</t>
  </si>
  <si>
    <t>7 - Serviços relativos a engenharia, arquitetura, geologia, urbanismo, construção civil, manutenção, limpeza, meio ambiente, saneamento e congêneres.</t>
  </si>
  <si>
    <t>7.01</t>
  </si>
  <si>
    <t>Engenharia, agronomia, agrimensura, arquitetura, geologia, urbanismo, paisagismo e congêneres.</t>
  </si>
  <si>
    <t>Execução, por administração, empreitada ou subempreitada, de obras de construção civil, hidráulica ou elétrica e de outras obras semelhantes, inclusive sondagem, perfuração de poços, escavação, drenagem e irrigação, terraplanagem, pavimentação, concretagem e a instalação e montagem de produtos, peças e equipamentos (exceto o fornecimento de mercadorias produzidas pelo prestador de serviços fora do local da prestação dos serviços, que fica sujeito ao ICMS).</t>
  </si>
  <si>
    <t>7.03</t>
  </si>
  <si>
    <t>Elaboração de planos diretores, estudos de viabilidade, estudos organizacionais e outros, relacionados com obras e serviços de engenharia; elaboração de anteprojetos, projetos básicos e projetos executivos para trabalhos de engenharia.</t>
  </si>
  <si>
    <t>7.04</t>
  </si>
  <si>
    <t>Demolição.</t>
  </si>
  <si>
    <t>7.05</t>
  </si>
  <si>
    <t>Reparação, conservação e reforma de edifícios, estradas, pontes, portos e congêneres (exceto o fornecimento de mercadorias produzidas pelo prestador dos serviços, fora do local da prestação dos serviços, que fica sujeito ao ICMS).</t>
  </si>
  <si>
    <t>7.06</t>
  </si>
  <si>
    <t>Colocação e instalação de tapetes, carpetes, assoalhos, cortinas, revestimentos de parede, vidros, divisórias, placas de gesso e congêneres, com material fornecido pelo tomador do serviço.</t>
  </si>
  <si>
    <t>7.07</t>
  </si>
  <si>
    <t>Recuperação, raspagem, polimento e lustração de pisos e congêneres.</t>
  </si>
  <si>
    <t>7.08</t>
  </si>
  <si>
    <t>Calafetação.</t>
  </si>
  <si>
    <t>7.09</t>
  </si>
  <si>
    <t>Varrição, coleta, remoção, incineração, tratamento, reciclagem, separação e destinação final de lixo, rejeitos e outros resíduos quaisquer.</t>
  </si>
  <si>
    <t>7.10</t>
  </si>
  <si>
    <t>Limpeza, manutenção e conservação de vias e logradouros públicos, imóveis, chaminés, piscinas, parques, jardins e congêneres.</t>
  </si>
  <si>
    <t>7.11</t>
  </si>
  <si>
    <t>Decoração e jardinagem, inclusive corte e poda de árvores.</t>
  </si>
  <si>
    <t>7.12</t>
  </si>
  <si>
    <t>Controle e tratamento de efluentes de qualquer natureza e de agentes físicos, químicos e biológicos.</t>
  </si>
  <si>
    <t>7.13</t>
  </si>
  <si>
    <t>Dedetização, desinfecção, desinsetização, imunização, higienização, desratização, pulverização e congêneres.</t>
  </si>
  <si>
    <t>7.16</t>
  </si>
  <si>
    <t>Florestamento, reflorestamento, semeadura, adubação, reparação de solo, plantio, silagem, colheita, corte e descascamento de árvores, silvicultura, exploração florestal e dos serviços congêneres indissociáveis da formação, manutenção e colheita de florestas, para quaisquer fins e por quaisquer meios. [redação dada pela Lei Complementar 157/2016]</t>
  </si>
  <si>
    <t>7.17</t>
  </si>
  <si>
    <t>Escoramento, contenção de encostas e serviços congêneres</t>
  </si>
  <si>
    <t>7.18</t>
  </si>
  <si>
    <t>Limpeza e dragagem de rios, portos, canais, baías, lagos, lagoas, represas, açudes e congêneres.</t>
  </si>
  <si>
    <t>7.19</t>
  </si>
  <si>
    <t xml:space="preserve">Acompanhamento e fiscalização da execução de obras de engenharia, arquitetura e urbanismo. </t>
  </si>
  <si>
    <t>7.20</t>
  </si>
  <si>
    <t>Aerofotogrametria (inclusive interpretação), cartografia, mapeamento, levantamentos topográficos, batimétricos, geográficos, geodésicos, geológicos, geofísicos e congêneres</t>
  </si>
  <si>
    <t>7.21</t>
  </si>
  <si>
    <t>Pesquisa, perfuração, cimentação, mergulho, perfilagem, concretação, testemunhagem, pescaria, estimulação e outros serviços relacionados com a exploração e explotação de petróleo, gás natural e de outros recursos minerais</t>
  </si>
  <si>
    <t>7.22</t>
  </si>
  <si>
    <t>Nucleação e bombardeamento de nuvens e congêneres</t>
  </si>
  <si>
    <t>ACÓRDÃO Nº 2622/2013 – TCU – Plenário</t>
  </si>
  <si>
    <t>http://licitacoes.ufsc.br/files/2014/10/Ac%C3%B3rd%C3%A3o-2622-2013-BDI.pdf</t>
  </si>
  <si>
    <t>TIPOS DE OBRA</t>
  </si>
  <si>
    <t>ADMINISTRAÇÃO CENTRAL</t>
  </si>
  <si>
    <t>SEGURO + GARANTIA</t>
  </si>
  <si>
    <t>RISCO</t>
  </si>
  <si>
    <t>DESPESA FINANCEIRA</t>
  </si>
  <si>
    <t>LUCRO</t>
  </si>
  <si>
    <t>1º Quartil</t>
  </si>
  <si>
    <t>2º Quartil (Médio)</t>
  </si>
  <si>
    <t>3º Quartil</t>
  </si>
  <si>
    <t>CONSTRUÇÃO DE EDIFÍCIOS</t>
  </si>
  <si>
    <t>CONSTRUÇÃO DE RODOVIAS E FERROVIAS</t>
  </si>
  <si>
    <t>CONSTRUÇÃO DE REDES DE ABASTECIMENTO DE ÁGUA, COLETA DE ESGOTO E CONSTRUÇÕES CORRELATAS</t>
  </si>
  <si>
    <t>CONSTRUÇÃO DE MANUTENÇÃO DE ESTAÇÕES E REDES DE DISTRIBUIÇÃO DE ENERGIA ELÉTRICA</t>
  </si>
  <si>
    <t>OBRAS PORTUÁRIAS, MARÍTIMAS E FLUVIAIS</t>
  </si>
  <si>
    <t>MINISTÉRIO DA DEFESA</t>
  </si>
  <si>
    <t>EXÉRCITO BRASILEIRO</t>
  </si>
  <si>
    <t>COMISSÃO REGIONAL DE OBRAS 5</t>
  </si>
  <si>
    <t>(Comissão General Plínio Tourinho)</t>
  </si>
  <si>
    <r>
      <t xml:space="preserve">(com dedução do material aplicado)   </t>
    </r>
    <r>
      <rPr>
        <b/>
        <sz val="10"/>
        <rFont val="Calibri"/>
        <family val="2"/>
        <scheme val="minor"/>
      </rPr>
      <t>ISS =</t>
    </r>
  </si>
  <si>
    <t>SÃO FRANCISCO DO SUL</t>
  </si>
  <si>
    <t>lei complementar nº 9, de 29 de dezembro de 2003, que institui o sistema tributário do municipio</t>
  </si>
  <si>
    <r>
      <rPr>
        <b/>
        <sz val="10"/>
        <color rgb="FF000000"/>
        <rFont val="Arial"/>
        <family val="2"/>
        <charset val="1"/>
      </rPr>
      <t xml:space="preserve">Anexo I
</t>
    </r>
    <r>
      <rPr>
        <sz val="10"/>
        <color rgb="FF000000"/>
        <rFont val="Arial"/>
        <family val="2"/>
        <charset val="1"/>
      </rPr>
      <t xml:space="preserve">7.01, .04, .07,08,11, 12.2, 13, 17, 22 – 2%
</t>
    </r>
    <r>
      <rPr>
        <b/>
        <sz val="10"/>
        <color rgb="FF000000"/>
        <rFont val="Arial"/>
        <family val="2"/>
        <charset val="1"/>
      </rPr>
      <t xml:space="preserve">
</t>
    </r>
    <r>
      <rPr>
        <sz val="10"/>
        <color rgb="FF000000"/>
        <rFont val="Arial"/>
        <family val="2"/>
        <charset val="1"/>
      </rPr>
      <t xml:space="preserve">                               7.02, .05 – 3%                                                                                                7.03, .06, .09, 10, 16, 19, 20, 21 – 5%</t>
    </r>
  </si>
  <si>
    <t>https://leismunicipais.com.br/issqn-iss-sao-francisco-do-sul-sc</t>
  </si>
  <si>
    <t>BDI PARA ITENS DE MERO FORNECIMENTO DE MATERIAIS E EQUIPAMENTOS</t>
  </si>
  <si>
    <t>PARCELA DO BDI</t>
  </si>
  <si>
    <t>1º quartil</t>
  </si>
  <si>
    <t>Médio</t>
  </si>
  <si>
    <t>VALOR DO BDI</t>
  </si>
  <si>
    <t>VALOR TOTAL</t>
  </si>
  <si>
    <t>LISTA DE DOCUMENTOS:</t>
  </si>
  <si>
    <t xml:space="preserve">1 – ANÁLISE DAS DESPESAS DE BONIFICAÇÃO INDIRETA </t>
  </si>
  <si>
    <t xml:space="preserve">2 – ENCARGOS SOCIAIS </t>
  </si>
  <si>
    <t>Planilha Orçamentária Sintética Com Valor do Material, Mão de Obra e Equipamento</t>
  </si>
  <si>
    <t>De acordo:</t>
  </si>
  <si>
    <t>un</t>
  </si>
  <si>
    <t>REPARAÇÃO, CONSTRUÇÃO E REFORMA DE EDIFICIOS</t>
  </si>
  <si>
    <t>PALMEIRA</t>
  </si>
  <si>
    <r>
      <t>Art. 90.</t>
    </r>
    <r>
      <rPr>
        <sz val="10"/>
        <color rgb="FF000000"/>
        <rFont val="Arial"/>
        <family val="2"/>
      </rPr>
      <t xml:space="preserve"> O lançamento do imposto na forma prevista no art. 57 desta Lei Complementar será feito com base nas alíquotas previstas no Anexo desta Lei Complementar. (Redação dada pela Lei Complementar nº 21/2021)</t>
    </r>
  </si>
  <si>
    <t>https://leismunicipais.com.br/a/pr/p/palmeira/lei-complementar/2017/0/1/lei-complementar-n-1-2017-dispoe-sobre-o-imposto-sobre-servico-de-qualquer-natureza-de-competencia-do-municipio-de-palmeira-e-da-outras-providencias</t>
  </si>
  <si>
    <t>Lei 2223/2002, que institui o sistema tributário do município</t>
  </si>
  <si>
    <t>Alterada pela Lei Complementar nº 1/2017</t>
  </si>
  <si>
    <t>TRÊS BARRAS</t>
  </si>
  <si>
    <t>Lei Complementar 82/2004, estabelece alíquota única do imposto ISSQN</t>
  </si>
  <si>
    <t>Lei Federal Art. 7o A base de cálculo do imposto é o preço do serviço.
§ 2o Não se incluem na base de cálculo do Imposto Sobre Serviços de Qualquer Natureza:
I - o valor dos materiais fornecidos pelo prestador dos serviços previstos nos itens 7.02 e 7.05 da lista de serviços anexa a esta Lei Complementar;</t>
  </si>
  <si>
    <t>https://leismunicipais.com.br/a/sc/t/tres-barras/lei-complementar/2004/8/82/lei-complementar-n-82-2004-estabelece-aliquota-unica-do-imposto-sobre-servicos-de-qualquer-natureza-issqn</t>
  </si>
  <si>
    <t xml:space="preserve">Abas para inclusão de dados referente a Obra </t>
  </si>
  <si>
    <t>Localidade da Obra / Lei complementar / ISS</t>
  </si>
  <si>
    <t>Exportação Relatório Orçafascio do Orçamento Desonerado e não desonerado para fins de anális de BDI favorável para Adm Publica</t>
  </si>
  <si>
    <t>Capa com informações do projeto e carimbo</t>
  </si>
  <si>
    <t>Encargos Sociais ( Se atentar quanto a atualização)</t>
  </si>
  <si>
    <t>Abas para pesquisa e orientação</t>
  </si>
  <si>
    <t>ISSQN ( Estados Paraná e Santa Catarina)</t>
  </si>
  <si>
    <t>Instrução Normativa / Lei Complementar  Para base de calculo de custos diretos e indiretos.</t>
  </si>
  <si>
    <t>**Poderá ser ocultado essas abas para ins de  entrega do processo final)</t>
  </si>
  <si>
    <t>ABAS PARA IMPRESSÃO</t>
  </si>
  <si>
    <t>OBRA:</t>
  </si>
  <si>
    <t>SOLICITAÇÃO:</t>
  </si>
  <si>
    <t>OM:</t>
  </si>
  <si>
    <t>RM:</t>
  </si>
  <si>
    <t>5ªRM</t>
  </si>
  <si>
    <t>LOCAL:</t>
  </si>
  <si>
    <t>ÁREA EQUIVALENTE (m2):</t>
  </si>
  <si>
    <t>MÊS REF:</t>
  </si>
  <si>
    <t>CURITIBA/PR.</t>
  </si>
  <si>
    <t>CRO 5</t>
  </si>
  <si>
    <t>(2) Fórmula adotada (Acórdão 2.369/2011-TCU-Plenário)</t>
  </si>
  <si>
    <t>(3) Item conforme anexo da Lei Complementar Federal nº 116, de 31 de julho de 2003.</t>
  </si>
  <si>
    <t>(5) Em atendimento ás orientações das Súmulas nº 253 e nº 254 do Tribunal de Contas da União, TCU, ambas de 31/03/2010.</t>
  </si>
  <si>
    <t>(1) Parâmetros de Taxas de BDI conforme o Acórdão nº 2622/2013 - TCU. Onde T= CO + PIS + ISS + CPRB</t>
  </si>
  <si>
    <r>
      <t xml:space="preserve">ANEXO V – </t>
    </r>
    <r>
      <rPr>
        <sz val="14"/>
        <rFont val="Calibri"/>
        <family val="2"/>
      </rPr>
      <t>PLANILHA DE COMPOSIÇÃO DE BDI</t>
    </r>
  </si>
  <si>
    <t xml:space="preserve">SINAPI - 06/2023 - Paraná
ORSE - 06/2023 - Sergipe
SEINFRA - 027 - Ceará
IOPES - 05/2023 - Espírito Santo
SIURB INFRA - 01/2023 - São Paulo
SUDECAP - 04/2023 - Minas Gerais
CPOS/CDHU - 05/2023 - São Paulo
</t>
  </si>
  <si>
    <t>0,0%</t>
  </si>
  <si>
    <t>Desonerado: 0,00%</t>
  </si>
  <si>
    <t xml:space="preserve"> 1 </t>
  </si>
  <si>
    <t>SERVIÇOS TÉCNICOS-PROFISSIONAIS</t>
  </si>
  <si>
    <t xml:space="preserve"> 1.1 </t>
  </si>
  <si>
    <t>ANOTAÇÃO DE RESPONSABILIDADE TÉCNICA - ART</t>
  </si>
  <si>
    <t xml:space="preserve"> 1.1.1 </t>
  </si>
  <si>
    <t xml:space="preserve"> C34510 - CRO5 </t>
  </si>
  <si>
    <t>ART - OBRA OU SERVIÇO, CONTRATO ATÉ R$ 15.000,00.</t>
  </si>
  <si>
    <t>UN</t>
  </si>
  <si>
    <t xml:space="preserve"> 1.1.2 </t>
  </si>
  <si>
    <t xml:space="preserve"> C34511 - CRO5 </t>
  </si>
  <si>
    <t>ART - OBRA OU SERVIÇO, CONTRATO ACIMA DE R$ 15.000,00.</t>
  </si>
  <si>
    <t xml:space="preserve"> 1.2 </t>
  </si>
  <si>
    <t>PROJETOS</t>
  </si>
  <si>
    <t xml:space="preserve"> 1.2.1 </t>
  </si>
  <si>
    <t xml:space="preserve"> CP0029 - CRO 5 </t>
  </si>
  <si>
    <t>PROJETO "AS BUILT" ARQUITETURA E COMPLEMENTARES</t>
  </si>
  <si>
    <t>M²</t>
  </si>
  <si>
    <t xml:space="preserve"> 1.2.2 </t>
  </si>
  <si>
    <t xml:space="preserve"> EMOP 01.050.0062-0 ADAPT (1) </t>
  </si>
  <si>
    <t>PROJETO EXECUTIVO DE INSTALACAO DE GAS</t>
  </si>
  <si>
    <t xml:space="preserve"> 2 </t>
  </si>
  <si>
    <t>SERVIÇOS AUXILIARES E ADMINISTRATIVOS</t>
  </si>
  <si>
    <t xml:space="preserve"> 2.1 </t>
  </si>
  <si>
    <t>ADMINISTRAÇÃO LOCAL</t>
  </si>
  <si>
    <t xml:space="preserve"> 2.1.1 </t>
  </si>
  <si>
    <t xml:space="preserve"> 100305 </t>
  </si>
  <si>
    <t>SINAPI</t>
  </si>
  <si>
    <t>ENGENHEIRO CIVIL JUNIOR COM ENCARGOS COMPLEMENTARES</t>
  </si>
  <si>
    <t>H</t>
  </si>
  <si>
    <t xml:space="preserve"> 2.1.2 </t>
  </si>
  <si>
    <t xml:space="preserve"> 93572 </t>
  </si>
  <si>
    <t>ENCARREGADO GERAL DE OBRAS COM ENCARGOS COMPLEMENTARES</t>
  </si>
  <si>
    <t>MES</t>
  </si>
  <si>
    <t xml:space="preserve"> 3 </t>
  </si>
  <si>
    <t>SERVIÇOS COMPLEMENTARES</t>
  </si>
  <si>
    <t xml:space="preserve"> 3.1 </t>
  </si>
  <si>
    <t>ENTREGA DA OBRA</t>
  </si>
  <si>
    <t xml:space="preserve"> 3.1.1 </t>
  </si>
  <si>
    <t xml:space="preserve"> 9537 SINAPI ADAPT </t>
  </si>
  <si>
    <t>LIMPEZA FINAL DA OBRA</t>
  </si>
  <si>
    <t>m²</t>
  </si>
  <si>
    <t xml:space="preserve"> 3.2 </t>
  </si>
  <si>
    <t>DESTINAÇÃO DE ENTULHOS</t>
  </si>
  <si>
    <t xml:space="preserve"> 3.2.1 </t>
  </si>
  <si>
    <t xml:space="preserve"> IOPES 030304 ADAPT (1) </t>
  </si>
  <si>
    <t>REMOÇÃO DE ENTULHO DECORRENTE DA EXECUÇÃO DE OBRAS (CLASSE A CONAMA - NBR 10.004 - CLASSE II-B), INCLUINDO ALUGUEL DA CAÇAMBA, CARGA, TRANSPORTE E DESCARGA EM ÁREA LICENCIADA.</t>
  </si>
  <si>
    <t>M³</t>
  </si>
  <si>
    <t xml:space="preserve"> 4 </t>
  </si>
  <si>
    <t>SERVIÇOS PRELIMINARES</t>
  </si>
  <si>
    <t xml:space="preserve"> 4.1 </t>
  </si>
  <si>
    <t>DEMOLIÇÕES</t>
  </si>
  <si>
    <t xml:space="preserve"> 4.1.1 </t>
  </si>
  <si>
    <t>PISOS</t>
  </si>
  <si>
    <t xml:space="preserve"> 4.1.1.1 </t>
  </si>
  <si>
    <t xml:space="preserve"> 97634 </t>
  </si>
  <si>
    <t>DEMOLIÇÃO DE REVESTIMENTO CERÂMICO, DE FORMA MECANIZADA COM MARTELETE, SEM REAPROVEITAMENTO. AF_12/2017</t>
  </si>
  <si>
    <t xml:space="preserve"> 4.1.1.2 </t>
  </si>
  <si>
    <t xml:space="preserve"> 73801/002 ADAPT (1) </t>
  </si>
  <si>
    <t>DEMOLICAO DE CAMADA DE ASSENTAMENTO/CONTRAPISO COM USO DE PONTEIRO, ESPESSURA ATE 4CM</t>
  </si>
  <si>
    <t xml:space="preserve"> 4.1.1.3 </t>
  </si>
  <si>
    <t xml:space="preserve"> 102988 </t>
  </si>
  <si>
    <t>RECOMPOSIÇÃO DE PAVIMENTO EM PISO INTERTRAVADO, COM REAPROVEITAMENTO DOS BLOCOS INTERTRAVADOS, PARA FECHAMENTO DE VALAS - INCLUSO RETIRADA E COLOCAÇÃO DO MATERIAL. AF_12/2020</t>
  </si>
  <si>
    <t xml:space="preserve"> 4.1.2 </t>
  </si>
  <si>
    <t>PAREDES</t>
  </si>
  <si>
    <t xml:space="preserve"> 4.1.2.1 </t>
  </si>
  <si>
    <t xml:space="preserve"> 4.1.2.2 </t>
  </si>
  <si>
    <t xml:space="preserve"> 97634 ADAPT (1) </t>
  </si>
  <si>
    <t>DEMOLIÇÃO DE EMBOÇO, DE FORMA MECANIZADA COM MARTELETE</t>
  </si>
  <si>
    <t xml:space="preserve"> 4.1.2.3 </t>
  </si>
  <si>
    <t xml:space="preserve"> 90443 </t>
  </si>
  <si>
    <t>RASGO EM ALVENARIA PARA RAMAIS/ DISTRIBUIÇÃO COM DIAMETROS MENORES OU IGUAIS A 40 MM. AF_05/2015</t>
  </si>
  <si>
    <t>M</t>
  </si>
  <si>
    <t xml:space="preserve"> 4.1.2.4 </t>
  </si>
  <si>
    <t xml:space="preserve"> 97624 </t>
  </si>
  <si>
    <t>DEMOLIÇÃO DE ALVENARIA DE TIJOLO MACIÇO, DE FORMA MANUAL, SEM REAPROVEITAMENTO. AF_12/2017</t>
  </si>
  <si>
    <t>m³</t>
  </si>
  <si>
    <t xml:space="preserve"> 4.2 </t>
  </si>
  <si>
    <t>DIVERSOS</t>
  </si>
  <si>
    <t xml:space="preserve"> 4.2.1 </t>
  </si>
  <si>
    <t xml:space="preserve"> 8387 ADAPT (1) </t>
  </si>
  <si>
    <t>REMOÇÃO DE BANCADA DE MÁRMORE OU GRANITO</t>
  </si>
  <si>
    <t xml:space="preserve"> 4.2.2 </t>
  </si>
  <si>
    <t xml:space="preserve"> 97663 </t>
  </si>
  <si>
    <t>REMOÇÃO DE LOUÇAS, DE FORMA MANUAL, SEM REAPROVEITAMENTO. AF_12/2017</t>
  </si>
  <si>
    <t xml:space="preserve"> 4.2.3 </t>
  </si>
  <si>
    <t xml:space="preserve"> 97666 </t>
  </si>
  <si>
    <t>REMOÇÃO DE METAIS SANITÁRIOS, DE FORMA MANUAL, SEM REAPROVEITAMENTO. AF_12/2017</t>
  </si>
  <si>
    <t xml:space="preserve"> 4.2.4 </t>
  </si>
  <si>
    <t xml:space="preserve"> 97640 </t>
  </si>
  <si>
    <t>REMOÇÃO DE FORROS DE DRYWALL, PVC E FIBROMINERAL, DE FORMA MANUAL, SEM REAPROVEITAMENTO. AF_12/2017</t>
  </si>
  <si>
    <t xml:space="preserve"> 4.2.5 </t>
  </si>
  <si>
    <t xml:space="preserve"> 85421 ADAPT (1) </t>
  </si>
  <si>
    <t>RETIRADA DE BOX DE VIDRO</t>
  </si>
  <si>
    <t xml:space="preserve"> 4.2.6 </t>
  </si>
  <si>
    <t xml:space="preserve"> SBC 022172 ADAPT (1) </t>
  </si>
  <si>
    <t>RETIRADA DE PIA COM GABINETE</t>
  </si>
  <si>
    <t xml:space="preserve"> 4.2.7 </t>
  </si>
  <si>
    <t xml:space="preserve"> SBC 022721 ADAPT (01) </t>
  </si>
  <si>
    <t>RELOCAÇÃO DE INTERRUPTORES E TOMADAS</t>
  </si>
  <si>
    <t xml:space="preserve"> 4.2.8 </t>
  </si>
  <si>
    <t xml:space="preserve"> SINAPI 85421 ADAPT (1) </t>
  </si>
  <si>
    <t>REMOCAO DE VIDRO COMUM</t>
  </si>
  <si>
    <t xml:space="preserve"> 6 </t>
  </si>
  <si>
    <t>SERVIÇOS TÉCNICOS (LOCAÇÃO)</t>
  </si>
  <si>
    <t xml:space="preserve"> 6.1 </t>
  </si>
  <si>
    <t>LOCAÇÃO DE CONTAINER</t>
  </si>
  <si>
    <t xml:space="preserve"> 6.1.1 </t>
  </si>
  <si>
    <t xml:space="preserve"> SBC 012059 ADAPT (1) </t>
  </si>
  <si>
    <t>CONTAINER ALMOXARIFADO S/ ACAB.C/PRATELEIRAS 6,05x2,44x2,57</t>
  </si>
  <si>
    <t xml:space="preserve"> 7 </t>
  </si>
  <si>
    <t>CANTEIRO DE OBRAS</t>
  </si>
  <si>
    <t xml:space="preserve"> 7.1 </t>
  </si>
  <si>
    <t>PLACA DE OBRA</t>
  </si>
  <si>
    <t xml:space="preserve"> 7.1.1 </t>
  </si>
  <si>
    <t xml:space="preserve"> CPOS 02.08.050 ADAPT (1) </t>
  </si>
  <si>
    <t>PLACA DE OBRA BANNER EM LONA COM IMPRESSÃO DIGITAL E ESTRUTURA EM MADEIRA</t>
  </si>
  <si>
    <t xml:space="preserve"> 8 </t>
  </si>
  <si>
    <t>MOVIMENTO DE TERRA</t>
  </si>
  <si>
    <t xml:space="preserve"> 8.1 </t>
  </si>
  <si>
    <t>ESCAVAÇÃO</t>
  </si>
  <si>
    <t xml:space="preserve"> 8.1.1 </t>
  </si>
  <si>
    <t xml:space="preserve"> 93350 ADAPT (1) </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</si>
  <si>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t>
  </si>
  <si>
    <t xml:space="preserve"> 9 </t>
  </si>
  <si>
    <t>DRENAGEM / OBRAS DE CONTENÇÃO / POÇOS DE VISITAS E CAIXAS</t>
  </si>
  <si>
    <t xml:space="preserve"> 10 </t>
  </si>
  <si>
    <t>ESCORAMENTO EM VALAS</t>
  </si>
  <si>
    <t xml:space="preserve"> 11 </t>
  </si>
  <si>
    <t>ASSENTAMENTO DE TUBOS E PEÇAS</t>
  </si>
  <si>
    <t xml:space="preserve"> 12 </t>
  </si>
  <si>
    <t>LIGAÇÕES PREDIAIS ÁGUA / ESGOTO / ENERGIA / TELEFONE</t>
  </si>
  <si>
    <t xml:space="preserve"> 13 </t>
  </si>
  <si>
    <t>FUNDAÇÕES E ESTRUTURAS</t>
  </si>
  <si>
    <t xml:space="preserve"> 14 </t>
  </si>
  <si>
    <t>INSTALAÇÕES DE PRODUÇÃO (MONTAGENS EM GERAL - RESERVATÓRIOS)</t>
  </si>
  <si>
    <t xml:space="preserve"> 15 </t>
  </si>
  <si>
    <t>INSTALAÇÕES HIDROSSANITÁRIAS</t>
  </si>
  <si>
    <t xml:space="preserve"> 15.1 </t>
  </si>
  <si>
    <t>LOUÇAS E METAIS</t>
  </si>
  <si>
    <t xml:space="preserve"> 15.1.1 </t>
  </si>
  <si>
    <t xml:space="preserve"> 95470 </t>
  </si>
  <si>
    <t>VASO SANITARIO SIFONADO CONVENCIONAL COM LOUÇA BRANCA, INCLUSO CONJUNTO DE LIGAÇÃO PARA BACIA SANITÁRIA AJUSTÁVEL - FORNECIMENTO E INSTALAÇÃO. AF_10/2016</t>
  </si>
  <si>
    <t xml:space="preserve"> 15.1.2 </t>
  </si>
  <si>
    <t xml:space="preserve"> 100849 </t>
  </si>
  <si>
    <t>ASSENTO SANITÁRIO CONVENCIONAL - FORNECIMENTO E INSTALACAO. AF_01/2020</t>
  </si>
  <si>
    <t xml:space="preserve"> 15.1.3 </t>
  </si>
  <si>
    <t xml:space="preserve"> 9535 ADAPT (01) </t>
  </si>
  <si>
    <t>CHUVEIRO TIPO DUCHA REDONDA PAREDE CROMADA MAX 1977.C.CT DECA - FORNECIMENTO E INSTALACAO</t>
  </si>
  <si>
    <t xml:space="preserve"> 15.1.4 </t>
  </si>
  <si>
    <t xml:space="preserve"> 95544 ADAPT (7) </t>
  </si>
  <si>
    <t>PAPELEIRA CROMADA REF. DECA FLEX OU SIMILAR - FORNECIMENTO E INSTALAÇÃO</t>
  </si>
  <si>
    <t xml:space="preserve"> 15.1.5 </t>
  </si>
  <si>
    <t xml:space="preserve"> 95542 ADAPT (9) </t>
  </si>
  <si>
    <t>PORTA TOALHA TIPO CABIDE REF DECA FLEX OU SIMILAR - FORNECIMENTO E INSTALAÇÃO</t>
  </si>
  <si>
    <t xml:space="preserve"> 15.1.6 </t>
  </si>
  <si>
    <t xml:space="preserve"> 86872 </t>
  </si>
  <si>
    <t>TANQUE DE LOUÇA BRANCA COM COLUNA, 30L OU EQUIVALENTE - FORNECIMENTO E INSTALAÇÃO. AF_01/2020</t>
  </si>
  <si>
    <t xml:space="preserve"> 15.1.7 </t>
  </si>
  <si>
    <t xml:space="preserve"> 86911 </t>
  </si>
  <si>
    <t>TORNEIRA CROMADA LONGA, DE PAREDE, 1/2 OU 3/4, PARA PIA DE COZINHA, PADRÃO POPULAR - FORNECIMENTO E INSTALAÇÃO. AF_01/2020</t>
  </si>
  <si>
    <t xml:space="preserve"> 15.1.8 </t>
  </si>
  <si>
    <t xml:space="preserve"> 86913 </t>
  </si>
  <si>
    <t>TORNEIRA CROMADA 1/2 OU 3/4 PARA TANQUE, PADRÃO POPULAR - FORNECIMENTO E INSTALAÇÃO. AF_01/2020</t>
  </si>
  <si>
    <t xml:space="preserve"> 15.1.9 </t>
  </si>
  <si>
    <t xml:space="preserve"> 86906 ADAPT (1) </t>
  </si>
  <si>
    <t>TORNEIRA PARA LAVATÓRIO BICA BAIXA REF DECA ASPEN - FORNECIMENTO E INSTALAÇÃO</t>
  </si>
  <si>
    <t xml:space="preserve"> 15.1.10 </t>
  </si>
  <si>
    <t xml:space="preserve"> 100857 ADAPT (2) </t>
  </si>
  <si>
    <t>ACABAMENTO PARA REGISTRO REF DECA ASPEN OU SIMILAR - FORNECIMENTO E INSTALAÇÃO</t>
  </si>
  <si>
    <t xml:space="preserve"> 15.1.11 </t>
  </si>
  <si>
    <t xml:space="preserve"> SINAPI (86889) ADAPT (16) </t>
  </si>
  <si>
    <t>BANCADA DE GRANITO CINZA POLIDO, PARA LAVATÓRIO - FORNECIMENTO E INSTALAÇÃO</t>
  </si>
  <si>
    <t xml:space="preserve"> 15.1.12 </t>
  </si>
  <si>
    <t xml:space="preserve"> 86902 </t>
  </si>
  <si>
    <t>LAVATÓRIO LOUÇA BRANCA COM COLUNA, *44 X 35,5* CM, PADRÃO POPULAR - FORNECIMENTO E INSTALAÇÃO. AF_01/2020</t>
  </si>
  <si>
    <t xml:space="preserve"> 15.1.13 </t>
  </si>
  <si>
    <t xml:space="preserve"> 95542 ADAPT (11) </t>
  </si>
  <si>
    <t>PORTA TOALHA ROSTO EM METAL CROMADO, TIPO ARGOLA, INCLUSO FIXAÇÃO.</t>
  </si>
  <si>
    <t xml:space="preserve"> 15.2 </t>
  </si>
  <si>
    <t>ESGOTO</t>
  </si>
  <si>
    <t xml:space="preserve"> 15.2.1 </t>
  </si>
  <si>
    <t xml:space="preserve"> 89707 </t>
  </si>
  <si>
    <t>CAIXA SIFONADA, PVC, DN 100 X 100 X 50 MM, JUNTA ELÁSTICA, FORNECIDA E INSTALADA EM RAMAL DE DESCARGA OU EM RAMAL DE ESGOTO SANITÁRIO. AF_12/2014</t>
  </si>
  <si>
    <t xml:space="preserve"> 15.2.2 </t>
  </si>
  <si>
    <t xml:space="preserve"> 89708 ADAPT (12) </t>
  </si>
  <si>
    <t>CAIXA SIFONADA, PVC, DN 150 X 150 X 50 MM - FORNECIMENTO E INSTALAÇÃO</t>
  </si>
  <si>
    <t xml:space="preserve"> 15.2.3 </t>
  </si>
  <si>
    <t xml:space="preserve"> 86883 </t>
  </si>
  <si>
    <t>SIFÃO DO TIPO FLEXÍVEL EM PVC 1  X 1.1/2  - FORNECIMENTO E INSTALAÇÃO. AF_01/2020</t>
  </si>
  <si>
    <t xml:space="preserve"> 15.2.4 </t>
  </si>
  <si>
    <t xml:space="preserve"> 86882 ADAPT (1) </t>
  </si>
  <si>
    <t>SIFÃO DO TIPO GARRAFA/COPO EM PVC 1"  X 2" - FORNECIMENTO E INSTALAÇÃO</t>
  </si>
  <si>
    <t xml:space="preserve"> 15.2.5 </t>
  </si>
  <si>
    <t xml:space="preserve"> 86879 </t>
  </si>
  <si>
    <t>VÁLVULA EM PLÁSTICO 1 PARA PIA, TANQUE OU LAVATÓRIO, COM OU SEM LADRÃO - FORNECIMENTO E INSTALAÇÃO. AF_01/2020</t>
  </si>
  <si>
    <t xml:space="preserve"> 15.2.6 </t>
  </si>
  <si>
    <t xml:space="preserve"> 86877 </t>
  </si>
  <si>
    <t>VÁLVULA EM METAL CROMADO 1.1/2 X 1.1/2 PARA TANQUE OU LAVATÓRIO, COM OU SEM LADRÃO - FORNECIMENTO E INSTALAÇÃO. AF_01/2020</t>
  </si>
  <si>
    <t xml:space="preserve"> 15.2.7 </t>
  </si>
  <si>
    <t xml:space="preserve"> 89546 </t>
  </si>
  <si>
    <t>BUCHA DE REDUÇÃO LONGA, PVC, SERIE R, ÁGUA PLUVIAL, DN 50 X 40 MM, JUNTA ELÁSTICA, FORNECIDO E INSTALADO EM RAMAL DE ENCAMINHAMENTO. AF_12/2014</t>
  </si>
  <si>
    <t xml:space="preserve"> 15.2.8 </t>
  </si>
  <si>
    <t xml:space="preserve"> 89811 </t>
  </si>
  <si>
    <t>CURVA CURTA 90 GRAUS, PVC, SERIE NORMAL, ESGOTO PREDIAL, DN 100 MM, JUNTA ELÁSTICA, FORNECIDO E INSTALADO EM PRUMADA DE ESGOTO SANITÁRIO OU VENTILAÇÃO. AF_12/2014</t>
  </si>
  <si>
    <t xml:space="preserve"> 15.2.9 </t>
  </si>
  <si>
    <t xml:space="preserve"> 89728 </t>
  </si>
  <si>
    <t>CURVA CURTA 90 GRAUS, PVC, SERIE NORMAL, ESGOTO PREDIAL, DN 40 MM, JUNTA SOLDÁVEL, FORNECIDO E INSTALADO EM RAMAL DE DESCARGA OU RAMAL DE ESGOTO SANITÁRIO. AF_12/2014</t>
  </si>
  <si>
    <t xml:space="preserve"> 15.2.10 </t>
  </si>
  <si>
    <t xml:space="preserve"> 89810 </t>
  </si>
  <si>
    <t>JOELHO 45 GRAUS, PVC, SERIE NORMAL, ESGOTO PREDIAL, DN 100 MM, JUNTA ELÁSTICA, FORNECIDO E INSTALADO EM PRUMADA DE ESGOTO SANITÁRIO OU VENTILAÇÃO. AF_12/2014</t>
  </si>
  <si>
    <t xml:space="preserve"> 15.2.11 </t>
  </si>
  <si>
    <t xml:space="preserve"> 89726 </t>
  </si>
  <si>
    <t>JOELHO 45 GRAUS, PVC, SERIE NORMAL, ESGOTO PREDIAL, DN 40 MM, JUNTA SOLDÁVEL, FORNECIDO E INSTALADO EM RAMAL DE DESCARGA OU RAMAL DE ESGOTO SANITÁRIO. AF_12/2014</t>
  </si>
  <si>
    <t xml:space="preserve"> 15.2.12 </t>
  </si>
  <si>
    <t xml:space="preserve"> 89802 </t>
  </si>
  <si>
    <t>JOELHO 45 GRAUS, PVC, SERIE NORMAL, ESGOTO PREDIAL, DN 50 MM, JUNTA ELÁSTICA, FORNECIDO E INSTALADO EM PRUMADA DE ESGOTO SANITÁRIO OU VENTILAÇÃO. AF_12/2014</t>
  </si>
  <si>
    <t xml:space="preserve"> 15.2.13 </t>
  </si>
  <si>
    <t xml:space="preserve"> 89731 </t>
  </si>
  <si>
    <t>JOELHO 90 GRAUS, PVC, SERIE NORMAL, ESGOTO PREDIAL, DN 50 MM, JUNTA ELÁSTICA, FORNECIDO E INSTALADO EM RAMAL DE DESCARGA OU RAMAL DE ESGOTO SANITÁRIO. AF_12/2014</t>
  </si>
  <si>
    <t xml:space="preserve"> 15.2.14 </t>
  </si>
  <si>
    <t xml:space="preserve"> 053408 SBC ADAPT (2) </t>
  </si>
  <si>
    <t>JUNÇÃO SIMPLES PVC ESGOTO 100 x 50 MM</t>
  </si>
  <si>
    <t xml:space="preserve"> 15.2.15 </t>
  </si>
  <si>
    <t xml:space="preserve"> 89834 </t>
  </si>
  <si>
    <t>JUNÇÃO SIMPLES, PVC, SERIE NORMAL, ESGOTO PREDIAL, DN 100 X 100 MM, JUNTA ELÁSTICA, FORNECIDO E INSTALADO EM PRUMADA DE ESGOTO SANITÁRIO OU VENTILAÇÃO. AF_12/2014</t>
  </si>
  <si>
    <t xml:space="preserve"> 15.2.16 </t>
  </si>
  <si>
    <t xml:space="preserve"> 89834 ADAPT  (1) </t>
  </si>
  <si>
    <t>JUNÇÃO SIMPLES, PVC, SERIE NORMAL, ESGOTO PREDIAL, DN 150 X 100 MM, JUNTA ELÁSTICA, FORNECIDO E INSTALADO EM PRUMADA DE ESGOTO SANITÁRIO OU VENTILAÇÃO</t>
  </si>
  <si>
    <t xml:space="preserve"> 15.2.17 </t>
  </si>
  <si>
    <t xml:space="preserve"> 89783 </t>
  </si>
  <si>
    <t>JUNÇÃO SIMPLES, PVC, SERIE NORMAL, ESGOTO PREDIAL, DN 40 MM, JUNTA SOLDÁVEL, FORNECIDO E INSTALADO EM RAMAL DE DESCARGA OU RAMAL DE ESGOTO SANITÁRIO. AF_12/2014</t>
  </si>
  <si>
    <t xml:space="preserve"> 15.2.18 </t>
  </si>
  <si>
    <t xml:space="preserve"> 89800 </t>
  </si>
  <si>
    <t>TUBO PVC, SERIE NORMAL, ESGOTO PREDIAL, DN 100 MM, FORNECIDO E INSTALADO EM PRUMADA DE ESGOTO SANITÁRIO OU VENTILAÇÃO. AF_12/2014</t>
  </si>
  <si>
    <t xml:space="preserve"> 15.2.19 </t>
  </si>
  <si>
    <t xml:space="preserve"> 89849 </t>
  </si>
  <si>
    <t>TUBO PVC, SERIE NORMAL, ESGOTO PREDIAL, DN 150 MM, FORNECIDO E INSTALADO EM SUBCOLETOR AÉREO DE ESGOTO SANITÁRIO. AF_12/2014</t>
  </si>
  <si>
    <t xml:space="preserve"> 15.2.20 </t>
  </si>
  <si>
    <t xml:space="preserve"> 89711 </t>
  </si>
  <si>
    <t>TUBO PVC, SERIE NORMAL, ESGOTO PREDIAL, DN 40 MM, FORNECIDO E INSTALADO EM RAMAL DE DESCARGA OU RAMAL DE ESGOTO SANITÁRIO. AF_12/2014</t>
  </si>
  <si>
    <t xml:space="preserve"> 15.2.21 </t>
  </si>
  <si>
    <t xml:space="preserve"> 89798 </t>
  </si>
  <si>
    <t>TUBO PVC, SERIE NORMAL, ESGOTO PREDIAL, DN 50 MM, FORNECIDO E INSTALADO EM PRUMADA DE ESGOTO SANITÁRIO OU VENTILAÇÃO. AF_12/2014</t>
  </si>
  <si>
    <t xml:space="preserve"> 15.2.22 </t>
  </si>
  <si>
    <t xml:space="preserve"> 89796 ADAPT </t>
  </si>
  <si>
    <t>TE, PVC, SERIE NORMAL, ESGOTO PREDIAL, DN 100 X 50 MM, JUNTA ELÁSTICA, FORNECIDO E INSTALADO EM RAMAL DE DESCARGA OU RAMAL DE ESGOTO SANITÁRIO.</t>
  </si>
  <si>
    <t xml:space="preserve"> 15.2.23 </t>
  </si>
  <si>
    <t xml:space="preserve"> 89833 </t>
  </si>
  <si>
    <t>TE, PVC, SERIE NORMAL, ESGOTO PREDIAL, DN 100 X 100 MM, JUNTA ELÁSTICA, FORNECIDO E INSTALADO EM PRUMADA DE ESGOTO SANITÁRIO OU VENTILAÇÃO. AF_12/2014</t>
  </si>
  <si>
    <t xml:space="preserve"> 15.2.24 </t>
  </si>
  <si>
    <t xml:space="preserve"> 89825 </t>
  </si>
  <si>
    <t>TE, PVC, SERIE NORMAL, ESGOTO PREDIAL, DN 50 X 50 MM, JUNTA ELÁSTICA, FORNECIDO E INSTALADO EM PRUMADA DE ESGOTO SANITÁRIO OU VENTILAÇÃO. AF_12/2014</t>
  </si>
  <si>
    <t xml:space="preserve"> 15.2.25 </t>
  </si>
  <si>
    <t xml:space="preserve"> 89584 </t>
  </si>
  <si>
    <t>JOELHO 90 GRAUS, PVC, SERIE R, ÁGUA PLUVIAL, DN 100 MM, JUNTA ELÁSTICA, FORNECIDO E INSTALADO EM CONDUTORES VERTICAIS DE ÁGUAS PLUVIAIS. AF_12/2014</t>
  </si>
  <si>
    <t xml:space="preserve"> 15.3 </t>
  </si>
  <si>
    <t>VENTILAÇÃO</t>
  </si>
  <si>
    <t xml:space="preserve"> 15.3.1 </t>
  </si>
  <si>
    <t xml:space="preserve"> 89803 </t>
  </si>
  <si>
    <t>CURVA CURTA 90 GRAUS, PVC, SERIE NORMAL, ESGOTO PREDIAL, DN 50 MM, JUNTA ELÁSTICA, FORNECIDO E INSTALADO EM PRUMADA DE ESGOTO SANITÁRIO OU VENTILAÇÃO. AF_12/2014</t>
  </si>
  <si>
    <t xml:space="preserve"> 15.3.2 </t>
  </si>
  <si>
    <t xml:space="preserve"> 89813 </t>
  </si>
  <si>
    <t>LUVA SIMPLES, PVC, SERIE NORMAL, ESGOTO PREDIAL, DN 50 MM, JUNTA ELÁSTICA, FORNECIDO E INSTALADO EM PRUMADA DE ESGOTO SANITÁRIO OU VENTILAÇÃO. AF_12/2014</t>
  </si>
  <si>
    <t xml:space="preserve"> 15.3.3 </t>
  </si>
  <si>
    <t xml:space="preserve"> 15.3.4 </t>
  </si>
  <si>
    <t xml:space="preserve"> 89825 ADAPT (1) </t>
  </si>
  <si>
    <t>TERMINAL DE VENTILACAO, 50 MM, SERIE NORMAL, ESGOTO PREDIAL</t>
  </si>
  <si>
    <t xml:space="preserve"> 15.3.5 </t>
  </si>
  <si>
    <t xml:space="preserve"> 15.4 </t>
  </si>
  <si>
    <t>ÁGUA FRIA</t>
  </si>
  <si>
    <t xml:space="preserve"> 15.4.1 </t>
  </si>
  <si>
    <t xml:space="preserve"> 94792 </t>
  </si>
  <si>
    <t>REGISTRO DE GAVETA BRUTO, LATÃO, ROSCÁVEL, 1", COM ACABAMENTO E CANOPLA CROMADOS - FORNECIMENTO E INSTALAÇÃO. AF_08/2021</t>
  </si>
  <si>
    <t xml:space="preserve"> 15.4.2 </t>
  </si>
  <si>
    <t xml:space="preserve"> 94794 </t>
  </si>
  <si>
    <t>REGISTRO DE GAVETA BRUTO, LATÃO, ROSCÁVEL, 1 1/2", COM ACABAMENTO E CANOPLA CROMADOS - FORNECIMENTO E INSTALAÇÃO. AF_08/2021</t>
  </si>
  <si>
    <t xml:space="preserve"> 15.4.3 </t>
  </si>
  <si>
    <t xml:space="preserve"> 89987 </t>
  </si>
  <si>
    <t>REGISTRO DE GAVETA BRUTO, LATÃO, ROSCÁVEL, 3/4", COM ACABAMENTO E CANOPLA CROMADOS - FORNECIMENTO E INSTALAÇÃO. AF_08/2021</t>
  </si>
  <si>
    <t xml:space="preserve"> 15.4.4 </t>
  </si>
  <si>
    <t xml:space="preserve"> 99635 </t>
  </si>
  <si>
    <t>VÁLVULA DE DESCARGA METÁLICA, BASE 1 1/2", ACABAMENTO METALICO CROMADO - FORNECIMENTO E INSTALAÇÃO. AF_08/2021</t>
  </si>
  <si>
    <t xml:space="preserve"> 15.4.5 </t>
  </si>
  <si>
    <t xml:space="preserve"> 1070196 CAERN ADAPT (1) </t>
  </si>
  <si>
    <t>BOLSA PLASTICA DE LIGAÇÃO BRANCA, DN 1 1/2"</t>
  </si>
  <si>
    <t xml:space="preserve"> 15.4.6 </t>
  </si>
  <si>
    <t xml:space="preserve"> 86884 </t>
  </si>
  <si>
    <t>ENGATE FLEXÍVEL EM PLÁSTICO BRANCO, 1/2 X 30CM - FORNECIMENTO E INSTALAÇÃO. AF_01/2020</t>
  </si>
  <si>
    <t xml:space="preserve"> 15.4.7 </t>
  </si>
  <si>
    <t xml:space="preserve"> ORSE 9273 ADAPT (1) </t>
  </si>
  <si>
    <t>TUBO DE DESCARGA VDE - FORNECIMENTO E INSTALAÇÃO</t>
  </si>
  <si>
    <t xml:space="preserve"> 15.4.8 </t>
  </si>
  <si>
    <t xml:space="preserve"> CPOS 44.20.230 ADAPT (1) </t>
  </si>
  <si>
    <t>TUBO DE LIGAÇÃO, LATÃO CROMADO COM MANOPLA PARA VASO SANITÁRIO - FORNECIMENTO E INSTALAÇÃO</t>
  </si>
  <si>
    <t xml:space="preserve"> 15.4.9 </t>
  </si>
  <si>
    <t xml:space="preserve"> 89383 </t>
  </si>
  <si>
    <t>ADAPTADOR CURTO COM BOLSA E ROSCA PARA REGISTRO, PVC, SOLDÁVEL, DN 25MM X 3/4, INSTALADO EM RAMAL OU SUB-RAMAL DE ÁGUA - FORNECIMENTO E INSTALAÇÃO. AF_12/2014</t>
  </si>
  <si>
    <t xml:space="preserve"> 15.4.10 </t>
  </si>
  <si>
    <t xml:space="preserve"> 94658 </t>
  </si>
  <si>
    <t>ADAPTADOR CURTO COM BOLSA E ROSCA PARA REGISTRO, PVC, SOLDÁVEL, DN 32 MM X 1 , INSTALADO EM RESERVAÇÃO DE ÁGUA DE EDIFICAÇÃO QUE POSSUA RESERVATÓRIO DE FIBRA/FIBROCIMENTO   FORNECIMENTO E INSTALAÇÃO. AF_06/2016</t>
  </si>
  <si>
    <t xml:space="preserve"> 15.4.11 </t>
  </si>
  <si>
    <t xml:space="preserve"> 94662 </t>
  </si>
  <si>
    <t>ADAPTADOR CURTO COM BOLSA E ROSCA PARA REGISTRO, PVC, SOLDÁVEL, DN 50 MM X 1 1/2 , INSTALADO EM RESERVAÇÃO DE ÁGUA DE EDIFICAÇÃO QUE POSSUA RESERVATÓRIO DE FIBRA/FIBROCIMENTO   FORNECIMENTO E INSTALAÇÃO. AF_06/2016</t>
  </si>
  <si>
    <t xml:space="preserve"> 15.4.12 </t>
  </si>
  <si>
    <t xml:space="preserve"> 90375 - ADAPT (15) </t>
  </si>
  <si>
    <t>BUCHA DE REDUÇÃO, PVC, SOLDÁVEL, DN 32MM X 25MM - FORNECIMENTO E INSTALAÇÃO</t>
  </si>
  <si>
    <t xml:space="preserve"> 15.4.13 </t>
  </si>
  <si>
    <t xml:space="preserve"> 90375 - ADAPT (16) </t>
  </si>
  <si>
    <t>BUCHA DE REDUÇÃO, PVC, SOLDÁVEL, DN 50MM X 32MM - FORNECIMENTO E INSTALAÇÃO</t>
  </si>
  <si>
    <t xml:space="preserve"> 15.4.14 </t>
  </si>
  <si>
    <t xml:space="preserve"> 90375 - ADAPT (17) </t>
  </si>
  <si>
    <t>BUCHA DE REDUÇÃO, PVC, SOLDÁVEL, DN 75MM X 60MM - FORNECIMENTO E INSTALAÇÃO</t>
  </si>
  <si>
    <t xml:space="preserve"> 15.4.15 </t>
  </si>
  <si>
    <t xml:space="preserve"> 90375 - ADAPT (18) </t>
  </si>
  <si>
    <t>BUCHA DE REDUÇÃO, PVC, SOLDÁVEL, DN 85MM X 75MM - FORNECIMENTO E INSTALAÇÃO</t>
  </si>
  <si>
    <t xml:space="preserve"> 15.4.16 </t>
  </si>
  <si>
    <t xml:space="preserve"> 90375 - ADAPT (19) </t>
  </si>
  <si>
    <t>BUCHA DE REDUÇÃO, PVC, SOLDÁVEL, DN 60MM X 50MM - FORNECIMENTO E INSTALAÇÃO</t>
  </si>
  <si>
    <t xml:space="preserve"> 15.4.17 </t>
  </si>
  <si>
    <t xml:space="preserve"> 90375 - ADAPT (20) </t>
  </si>
  <si>
    <t>BUCHA DE REDUÇÃO, PVC, SOLDÁVEL, DN 75MM X 50MM - FORNECIMENTO E INSTALAÇÃO</t>
  </si>
  <si>
    <t xml:space="preserve"> 15.4.18 </t>
  </si>
  <si>
    <t xml:space="preserve"> 90375 - ADAPT (21) </t>
  </si>
  <si>
    <t>BUCHA DE REDUÇÃO, PVC, SOLDÁVEL, DN 85MM X 60MM - FORNECIMENTO E INSTALAÇÃO</t>
  </si>
  <si>
    <t xml:space="preserve"> 15.4.19 </t>
  </si>
  <si>
    <t xml:space="preserve"> 89364 </t>
  </si>
  <si>
    <t>CURVA 90 GRAUS, PVC, SOLDÁVEL, DN 25MM, INSTALADO EM RAMAL OU SUB-RAMAL DE ÁGUA - FORNECIMENTO E INSTALAÇÃO. AF_12/2014</t>
  </si>
  <si>
    <t xml:space="preserve"> 15.4.20 </t>
  </si>
  <si>
    <t xml:space="preserve"> 89369 </t>
  </si>
  <si>
    <t>CURVA 90 GRAUS, PVC, SOLDÁVEL, DN 32MM, INSTALADO EM RAMAL OU SUB-RAMAL DE ÁGUA - FORNECIMENTO E INSTALAÇÃO. AF_12/2014</t>
  </si>
  <si>
    <t xml:space="preserve"> 15.4.21 </t>
  </si>
  <si>
    <t xml:space="preserve"> 89503 </t>
  </si>
  <si>
    <t>CURVA 90 GRAUS, PVC, SOLDÁVEL, DN 50MM, INSTALADO EM PRUMADA DE ÁGUA - FORNECIMENTO E INSTALAÇÃO. AF_12/2014</t>
  </si>
  <si>
    <t xml:space="preserve"> 15.4.22 </t>
  </si>
  <si>
    <t xml:space="preserve"> 89525 </t>
  </si>
  <si>
    <t>CURVA 90 GRAUS, PVC, SOLDÁVEL, DN 85MM, INSTALADO EM PRUMADA DE ÁGUA - FORNECIMENTO E INSTALAÇÃO. AF_12/2014</t>
  </si>
  <si>
    <t xml:space="preserve"> 15.4.23 </t>
  </si>
  <si>
    <t xml:space="preserve"> 89430 </t>
  </si>
  <si>
    <t>CURVA DE TRANSPOSIÇÃO, PVC, SOLDÁVEL, DN 25MM, INSTALADO EM RAMAL DE DISTRIBUIÇÃO DE ÁGUA   FORNECIMENTO E INSTALAÇÃO. AF_12/2014</t>
  </si>
  <si>
    <t xml:space="preserve"> 15.4.24 </t>
  </si>
  <si>
    <t xml:space="preserve"> 89437 </t>
  </si>
  <si>
    <t>CURVA DE TRANSPOSIÇÃO, PVC, SOLDÁVEL, DN 32MM, INSTALADO EM RAMAL DE DISTRIBUIÇÃO DE ÁGUA   FORNECIMENTO E INSTALAÇÃO. AF_12/2014</t>
  </si>
  <si>
    <t xml:space="preserve"> 15.4.25 </t>
  </si>
  <si>
    <t xml:space="preserve"> 89432 </t>
  </si>
  <si>
    <t>LUVA DE CORRER, PVC, SOLDÁVEL, DN 32MM, INSTALADO EM RAMAL DE DISTRIBUIÇÃO DE ÁGUA   FORNECIMENTO E INSTALAÇÃO. AF_12/2014</t>
  </si>
  <si>
    <t xml:space="preserve"> 15.4.26 </t>
  </si>
  <si>
    <t xml:space="preserve"> 89577 </t>
  </si>
  <si>
    <t>LUVA DE CORRER, PVC, SOLDÁVEL, DN 50MM, INSTALADO EM PRUMADA DE ÁGUA - FORNECIMENTO E INSTALAÇÃO. AF_12/2014</t>
  </si>
  <si>
    <t xml:space="preserve"> 15.4.27 </t>
  </si>
  <si>
    <t xml:space="preserve"> 89586 ADAPT (1) </t>
  </si>
  <si>
    <t>JOELHO 45 GRAUS, PVC, DN 50MM - FORNECIMENTO E INSTALAÇÃO</t>
  </si>
  <si>
    <t xml:space="preserve"> 15.4.28 </t>
  </si>
  <si>
    <t xml:space="preserve"> 89501 </t>
  </si>
  <si>
    <t>JOELHO 90 GRAUS, PVC, SOLDÁVEL, DN 50MM, INSTALADO EM PRUMADA DE ÁGUA - FORNECIMENTO E INSTALAÇÃO. AF_12/2014</t>
  </si>
  <si>
    <t xml:space="preserve"> 15.4.29 </t>
  </si>
  <si>
    <t xml:space="preserve"> 89446 </t>
  </si>
  <si>
    <t>TUBO, PVC, SOLDÁVEL, DN 25MM, INSTALADO EM PRUMADA DE ÁGUA - FORNECIMENTO E INSTALAÇÃO. AF_12/2014</t>
  </si>
  <si>
    <t xml:space="preserve"> 15.4.30 </t>
  </si>
  <si>
    <t xml:space="preserve"> 89403 </t>
  </si>
  <si>
    <t>TUBO, PVC, SOLDÁVEL, DN 32MM, INSTALADO EM RAMAL DE DISTRIBUIÇÃO DE ÁGUA - FORNECIMENTO E INSTALAÇÃO. AF_12/2014</t>
  </si>
  <si>
    <t xml:space="preserve"> 15.4.31 </t>
  </si>
  <si>
    <t xml:space="preserve"> 89449 </t>
  </si>
  <si>
    <t>TUBO, PVC, SOLDÁVEL, DN 50MM, INSTALADO EM PRUMADA DE ÁGUA - FORNECIMENTO E INSTALAÇÃO. AF_12/2014</t>
  </si>
  <si>
    <t xml:space="preserve"> 15.4.32 </t>
  </si>
  <si>
    <t xml:space="preserve"> 89450 </t>
  </si>
  <si>
    <t>TUBO, PVC, SOLDÁVEL, DN 60MM, INSTALADO EM PRUMADA DE ÁGUA - FORNECIMENTO E INSTALAÇÃO. AF_12/2014</t>
  </si>
  <si>
    <t xml:space="preserve"> 15.4.33 </t>
  </si>
  <si>
    <t xml:space="preserve"> 89451 </t>
  </si>
  <si>
    <t>TUBO, PVC, SOLDÁVEL, DN 75MM, INSTALADO EM PRUMADA DE ÁGUA - FORNECIMENTO E INSTALAÇÃO. AF_12/2014</t>
  </si>
  <si>
    <t xml:space="preserve"> 15.4.34 </t>
  </si>
  <si>
    <t xml:space="preserve"> 89452 </t>
  </si>
  <si>
    <t>TUBO, PVC, SOLDÁVEL, DN 85MM, INSTALADO EM PRUMADA DE ÁGUA - FORNECIMENTO E INSTALAÇÃO. AF_12/2014</t>
  </si>
  <si>
    <t xml:space="preserve"> 15.4.35 </t>
  </si>
  <si>
    <t xml:space="preserve"> 89440 </t>
  </si>
  <si>
    <t>TE, PVC, SOLDÁVEL, DN 25MM, INSTALADO EM RAMAL DE DISTRIBUIÇÃO DE ÁGUA - FORNECIMENTO E INSTALAÇÃO. AF_12/2014</t>
  </si>
  <si>
    <t xml:space="preserve"> 15.4.36 </t>
  </si>
  <si>
    <t xml:space="preserve"> 89443 </t>
  </si>
  <si>
    <t>TE, PVC, SOLDÁVEL, DN 32MM, INSTALADO EM RAMAL DE DISTRIBUIÇÃO DE ÁGUA - FORNECIMENTO E INSTALAÇÃO. AF_12/2014</t>
  </si>
  <si>
    <t xml:space="preserve"> 15.4.37 </t>
  </si>
  <si>
    <t xml:space="preserve"> 89625 </t>
  </si>
  <si>
    <t>TE, PVC, SOLDÁVEL, DN 50MM, INSTALADO EM PRUMADA DE ÁGUA - FORNECIMENTO E INSTALAÇÃO. AF_12/2014</t>
  </si>
  <si>
    <t xml:space="preserve"> 15.4.38 </t>
  </si>
  <si>
    <t xml:space="preserve"> 89631 </t>
  </si>
  <si>
    <t>TE, PVC, SOLDÁVEL, DN 85MM, INSTALADO EM PRUMADA DE ÁGUA - FORNECIMENTO E INSTALAÇÃO. AF_12/2014</t>
  </si>
  <si>
    <t xml:space="preserve"> 15.4.39 </t>
  </si>
  <si>
    <t xml:space="preserve"> 89622 </t>
  </si>
  <si>
    <t>TÊ DE REDUÇÃO, PVC, SOLDÁVEL, DN 32MM X 25MM, INSTALADO EM PRUMADA DE ÁGUA - FORNECIMENTO E INSTALAÇÃO. AF_12/2014</t>
  </si>
  <si>
    <t xml:space="preserve"> 15.4.40 </t>
  </si>
  <si>
    <t xml:space="preserve"> 89627 </t>
  </si>
  <si>
    <t>TÊ DE REDUÇÃO, PVC, SOLDÁVEL, DN 50MM X 25MM, INSTALADO EM PRUMADA DE ÁGUA - FORNECIMENTO E INSTALAÇÃO. AF_12/2014</t>
  </si>
  <si>
    <t xml:space="preserve"> 15.4.41 </t>
  </si>
  <si>
    <t xml:space="preserve"> 89627 ADAPT (1) </t>
  </si>
  <si>
    <t>TÊ DE REDUÇÃO 90 SOLDÁVEL, PVC, DN 50X32 MM - FORNECIMENTO E INSTALAÇÃO</t>
  </si>
  <si>
    <t xml:space="preserve"> 15.4.42 </t>
  </si>
  <si>
    <t xml:space="preserve"> 89630 </t>
  </si>
  <si>
    <t>TE DE REDUÇÃO, PVC, SOLDÁVEL, DN 75MM X 50MM, INSTALADO EM PRUMADA DE ÁGUA - FORNECIMENTO E INSTALAÇÃO. AF_12/2014</t>
  </si>
  <si>
    <t xml:space="preserve"> 15.4.43 </t>
  </si>
  <si>
    <t xml:space="preserve"> 94698 ADAPT (2) </t>
  </si>
  <si>
    <t>TÊ DE REDUÇÃO 90º SOLDÁVEL 85X75MM - FORNECIMENTO E INSTALAÇÃO</t>
  </si>
  <si>
    <t xml:space="preserve"> 15.4.44 </t>
  </si>
  <si>
    <t xml:space="preserve"> 89366 </t>
  </si>
  <si>
    <t>JOELHO 90 GRAUS COM BUCHA DE LATÃO, PVC, SOLDÁVEL, DN 25MM, X 3/4 INSTALADO EM RAMAL OU SUB-RAMAL DE ÁGUA - FORNECIMENTO E INSTALAÇÃO. AF_12/2014</t>
  </si>
  <si>
    <t xml:space="preserve"> 15.4.45 </t>
  </si>
  <si>
    <t xml:space="preserve"> 90373 </t>
  </si>
  <si>
    <t>JOELHO 90 GRAUS COM BUCHA DE LATÃO, PVC, SOLDÁVEL, DN 25MM, X 1/2 INSTALADO EM RAMAL OU SUB-RAMAL DE ÁGUA - FORNECIMENTO E INSTALAÇÃO. AF_12/2014</t>
  </si>
  <si>
    <t xml:space="preserve"> 15.5 </t>
  </si>
  <si>
    <t>ÁGUA QUENTE</t>
  </si>
  <si>
    <t xml:space="preserve"> 15.5.1 </t>
  </si>
  <si>
    <t xml:space="preserve"> 89759 </t>
  </si>
  <si>
    <t>BUCHA DE REDUÇÃO, CPVC, SOLDÁVEL, DN 28MM X 22MM, INSTALADO EM RAMAL DE DISTRIBUIÇÃO DE ÁGUA - FORNECIMENTO E INSTALAÇÃO. AF_12/2014</t>
  </si>
  <si>
    <t xml:space="preserve"> 15.5.2 </t>
  </si>
  <si>
    <t xml:space="preserve"> 94726 </t>
  </si>
  <si>
    <t>CONECTOR, CPVC, SOLDÁVEL, DN 28 MM X 1, INSTALADO EM RESERVAÇÃO DE ÁGUA DE EDIFICAÇÃO QUE POSSUA RESERVATÓRIO DE FIBRA/FIBROCIMENTO  FORNECIMENTO E INSTALAÇÃO. AF_06/2016</t>
  </si>
  <si>
    <t xml:space="preserve"> 15.5.3 </t>
  </si>
  <si>
    <t xml:space="preserve"> 89643 </t>
  </si>
  <si>
    <t>CURVA 90 GRAUS, CPVC, SOLDÁVEL, DN 22MM, INSTALADO EM RAMAL OU SUB-RAMAL DE ÁGUA - FORNECIMENTO E INSTALAÇÃO. AF_12/2014</t>
  </si>
  <si>
    <t xml:space="preserve"> 15.5.4 </t>
  </si>
  <si>
    <t xml:space="preserve"> 89648 </t>
  </si>
  <si>
    <t>CURVA 90 GRAUS, CPVC, SOLDÁVEL, DN 28MM, INSTALADO EM RAMAL OU SUB-RAMAL DE ÁGUA  FORNECIMENTO E INSTALAÇÃO. AF_12/2014</t>
  </si>
  <si>
    <t xml:space="preserve"> 15.5.5 </t>
  </si>
  <si>
    <t xml:space="preserve"> 89664 </t>
  </si>
  <si>
    <t>CURVA DE TRANSPOSIÇÃO, CPVC, SOLDÁVEL, DN22MM, INSTALADO EM RAMAL OU SUB-RAMAL DE ÁGUA  FORNECIMENTO E INSTALAÇÃO. AF_12/2014</t>
  </si>
  <si>
    <t xml:space="preserve"> 15.5.6 </t>
  </si>
  <si>
    <t xml:space="preserve"> 89644 </t>
  </si>
  <si>
    <t>JOELHO DE TRANSIÇÃO, 90 GRAUS, CPVC, SOLDÁVEL, DN 22MM X 1/2", INSTALADO EM RAMAL OU SUB-RAMAL DE ÁGUA - FORNECIMENTO E INSTALAÇÃO. AF_12/2014</t>
  </si>
  <si>
    <t xml:space="preserve"> 15.5.7 </t>
  </si>
  <si>
    <t xml:space="preserve"> 89987 ADAPT (5) </t>
  </si>
  <si>
    <t>REGISTRO DE GAVETA 22MM - FORNECIMENTO E INSTALAÇÃO</t>
  </si>
  <si>
    <t xml:space="preserve"> 15.5.8 </t>
  </si>
  <si>
    <t xml:space="preserve"> 89634 </t>
  </si>
  <si>
    <t>TUBO, CPVC, SOLDÁVEL, DN 22MM, INSTALADO EM RAMAL OU SUB-RAMAL DE ÁGUA - FORNECIMENTO E INSTALAÇÃO. AF_12/2014</t>
  </si>
  <si>
    <t xml:space="preserve"> 15.5.9 </t>
  </si>
  <si>
    <t xml:space="preserve"> 89635 </t>
  </si>
  <si>
    <t>TUBO, CPVC, SOLDÁVEL, DN 28MM, INSTALADO EM RAMAL OU SUB-RAMAL DE ÁGUA - FORNECIMENTO E INSTALAÇÃO. AF_12/2014</t>
  </si>
  <si>
    <t xml:space="preserve"> 15.5.10 </t>
  </si>
  <si>
    <t xml:space="preserve"> 89697 </t>
  </si>
  <si>
    <t>TE, CPVC, SOLDÁVEL, DN 22MM, INSTALADO EM RAMAL OU SUB-RAMAL DE ÁGUA - FORNECIMENTO E INSTALAÇÃO. AF_12/2014</t>
  </si>
  <si>
    <t xml:space="preserve"> 15.5.11 </t>
  </si>
  <si>
    <t xml:space="preserve"> 89705 </t>
  </si>
  <si>
    <t>TÊ, CPVC, SOLDÁVEL, DN28MM, INSTALADO EM RAMAL OU SUB-RAMAL DE ÁGUA   FORNECIMENTO E INSTALAÇÃO. AF_12/2014</t>
  </si>
  <si>
    <t xml:space="preserve"> 15.5.12 </t>
  </si>
  <si>
    <t xml:space="preserve"> 89624 ADAPT (5) </t>
  </si>
  <si>
    <t>TÊ DE REDUÇÃO, CPVC, 28MM X 22MM - FORNECIMENTO E INSTALAÇÃO</t>
  </si>
  <si>
    <t xml:space="preserve"> 15.5.13 </t>
  </si>
  <si>
    <t xml:space="preserve"> 93087 </t>
  </si>
  <si>
    <t>CONECTOR EM BRONZE/LATÃO, DN 22 MM X 1/2", SEM ANEL DE SOLDA, BOLSA X ROSCA F, INSTALADO EM RAMAL DE DISTRIBUIÇÃO  FORNECIMENTO E INSTALAÇÃO. AF_01/2016</t>
  </si>
  <si>
    <t xml:space="preserve"> 15.5.14 </t>
  </si>
  <si>
    <t xml:space="preserve"> 15.5.15 </t>
  </si>
  <si>
    <t xml:space="preserve"> 89973 </t>
  </si>
  <si>
    <t>KIT DE MISTURADOR BASE BRUTA DE LATÃO ¾" MONOCOMANDO PARA CHUVEIRO, INCLUSIVE CONEXÕES, INSTALADO EM RAMAL DE ÁGUA - FORNECIMENTO E INSTALAÇÃO. AF_12/2014</t>
  </si>
  <si>
    <t xml:space="preserve"> 15.5.16 </t>
  </si>
  <si>
    <t xml:space="preserve"> 89354 </t>
  </si>
  <si>
    <t>MISTURADOR MONOCOMANDO PARA CHUVEIRO, BASE BRUTA E ACABAMENTO CROMADO - FORNECIMENTO E INSTALAÇÃO. AF_08/2021</t>
  </si>
  <si>
    <t xml:space="preserve"> 15.5.17 </t>
  </si>
  <si>
    <t xml:space="preserve"> 86886 </t>
  </si>
  <si>
    <t>ENGATE FLEXÍVEL EM INOX, 1/2  X 30CM - FORNECIMENTO E INSTALAÇÃO. AF_01/2020</t>
  </si>
  <si>
    <t xml:space="preserve"> 15.5.18 </t>
  </si>
  <si>
    <t xml:space="preserve"> 89385 ADAPT (1) </t>
  </si>
  <si>
    <t>LUVA SOLDÁVEL E COM ROSCA, PVC, SOLDÁVEL, COM BOLSA, 25MM X 1/2" - FORNECIMENTO E INSTALAÇÃO</t>
  </si>
  <si>
    <t xml:space="preserve"> 15.6 </t>
  </si>
  <si>
    <t>EQUIPAMENTOS</t>
  </si>
  <si>
    <t xml:space="preserve"> 15.6.1 </t>
  </si>
  <si>
    <t xml:space="preserve"> 89825 ADAPT (6) </t>
  </si>
  <si>
    <t>AQUECEDOR A GÁS DIGITAL 32,5L GLP E33 1 FEH BRANCO RINNAI</t>
  </si>
  <si>
    <t xml:space="preserve"> 16 </t>
  </si>
  <si>
    <t>INSTALAÇÕES ELÉTRICAS / ELETRIFICAÇÃO E ILUMINAÇÃO EXTERNA</t>
  </si>
  <si>
    <t xml:space="preserve"> 17 </t>
  </si>
  <si>
    <t>INSTALAÇÕES ESPECIAIS</t>
  </si>
  <si>
    <t xml:space="preserve"> 17.1 </t>
  </si>
  <si>
    <t>SISTEMA GLP</t>
  </si>
  <si>
    <t xml:space="preserve"> 17.1.1 </t>
  </si>
  <si>
    <t xml:space="preserve"> 93133 ADAPT (1) </t>
  </si>
  <si>
    <t>BUCHA DE REDUÇÃO EM COBRE, DN 28 MM X 15 MM, COM SOLDA, INSTALADO EM RAMAL E SUB-RAMAL - FORNECIMENTO E INSTALAÇÃO</t>
  </si>
  <si>
    <t xml:space="preserve"> 17.1.2 </t>
  </si>
  <si>
    <t xml:space="preserve"> 93104 </t>
  </si>
  <si>
    <t>CONECTOR EM BRONZE/LATÃO, DN 15 MM X 1/2", SEM ANEL DE SOLDA, BOLSA X ROSCA F, INSTALADO EM RAMAL E SUB-RAMAL  FORNECIMENTO E INSTALAÇÃO. AF_01/2016</t>
  </si>
  <si>
    <t xml:space="preserve"> 17.1.3 </t>
  </si>
  <si>
    <t xml:space="preserve"> 93088 </t>
  </si>
  <si>
    <t>CONECTOR EM BRONZE/LATÃO, DN 22 MM X 3/4", SEM ANEL DE SOLDA, BOLSA X ROSCA F, INSTALADO EM RAMAL DE DISTRIBUIÇÃO  FORNECIMENTO E INSTALAÇÃO. AF_01/2016</t>
  </si>
  <si>
    <t xml:space="preserve"> 17.1.4 </t>
  </si>
  <si>
    <t xml:space="preserve"> 93114 ADAPT (1) </t>
  </si>
  <si>
    <t>CONECTOR EM COBRE/BRONZE, DN 28 MM X 1", COM ANEL, BOLSA X ROSCA, INSTALADO EM RAMAL E SUB-RAMAL - FORNECIMENTO E INSTALAÇÃO</t>
  </si>
  <si>
    <t xml:space="preserve"> 17.1.5 </t>
  </si>
  <si>
    <t xml:space="preserve"> 92326 </t>
  </si>
  <si>
    <t>COTOVELO EM COBRE, DN 15 MM, 90 GRAUS, SEM ANEL DE SOLDA, INSTALADO EM RAMAL E SUB-RAMAL  FORNECIMENTO E INSTALAÇÃO. AF_12/2015</t>
  </si>
  <si>
    <t xml:space="preserve"> 17.1.6 </t>
  </si>
  <si>
    <t xml:space="preserve"> 92312 </t>
  </si>
  <si>
    <t>COTOVELO EM COBRE, DN 22 MM, 90 GRAUS, SEM ANEL DE SOLDA, INSTALADO EM RAMAL DE DISTRIBUIÇÃO  FORNECIMENTO E INSTALAÇÃO. AF_12/2015</t>
  </si>
  <si>
    <t xml:space="preserve"> 17.1.7 </t>
  </si>
  <si>
    <t xml:space="preserve"> 92328 </t>
  </si>
  <si>
    <t>COTOVELO EM COBRE, DN 28 MM, 90 GRAUS, SEM ANEL DE SOLDA, INSTALADO EM RAMAL E SUB-RAMAL  FORNECIMENTO E INSTALAÇÃO. AF_12/2015</t>
  </si>
  <si>
    <t xml:space="preserve"> 17.1.8 </t>
  </si>
  <si>
    <t xml:space="preserve"> 93098 </t>
  </si>
  <si>
    <t>COTOVELO EM BRONZE/LATÃO, DN 15 MM X 1/2", 90 GRAUS, SEM ANEL DE SOLDA, BOLSA X ROSCA F, INSTALADO EM RAMAL E SUB-RAMAL  FORNECIMENTO E INSTALAÇÃO. AF_01/2016</t>
  </si>
  <si>
    <t xml:space="preserve"> 17.1.9 </t>
  </si>
  <si>
    <t xml:space="preserve"> 93100 </t>
  </si>
  <si>
    <t>COTOVELO EM BRONZE/LATÃO, DN 22 MM X 1/2", 90 GRAUS, SEM ANEL DE SOLDA, BOLSA X ROSCA F, INSTALADO EM RAMAL E SUB-RAMAL  FORNECIMENTO E INSTALAÇÃO. AF_01/2016</t>
  </si>
  <si>
    <t xml:space="preserve"> 17.1.10 </t>
  </si>
  <si>
    <t xml:space="preserve"> 93102 </t>
  </si>
  <si>
    <t>CURVA EM COBRE, DN 28 MM, 45 GRAUS, SEM ANEL DE SOLDA, BOLSA X BOLSA, INSTALADO EM RAMAL E SUB-RAMAL  FORNECIMENTO E INSTALAÇÃO. AF_01/2016</t>
  </si>
  <si>
    <t xml:space="preserve"> 17.1.11 </t>
  </si>
  <si>
    <t xml:space="preserve"> 92323 </t>
  </si>
  <si>
    <t>TUBO EM COBRE RÍGIDO, DN 15 MM, CLASSE E, COM ISOLAMENTO, INSTALADO EM RAMAL E SUB-RAMAL  FORNECIMENTO E INSTALAÇÃO. AF_12/2015</t>
  </si>
  <si>
    <t xml:space="preserve"> 17.1.12 </t>
  </si>
  <si>
    <t xml:space="preserve"> 92324 </t>
  </si>
  <si>
    <t>TUBO EM COBRE RÍGIDO, DN 22 MM, CLASSE E, COM ISOLAMENTO, INSTALADO EM RAMAL E SUB-RAMAL  FORNECIMENTO E INSTALAÇÃO. AF_12/2015</t>
  </si>
  <si>
    <t xml:space="preserve"> 17.1.13 </t>
  </si>
  <si>
    <t xml:space="preserve"> 92325 </t>
  </si>
  <si>
    <t>TUBO EM COBRE RÍGIDO, DN 28 MM, CLASSE E, COM ISOLAMENTO, INSTALADO EM RAMAL E SUB-RAMAL  FORNECIMENTO E INSTALAÇÃO. AF_12/2015</t>
  </si>
  <si>
    <t xml:space="preserve"> 17.1.14 </t>
  </si>
  <si>
    <t xml:space="preserve"> 92332 </t>
  </si>
  <si>
    <t>TE EM COBRE, DN 15 MM, SEM ANEL DE SOLDA, INSTALADO EM RAMAL E SUB-RAMAL  FORNECIMENTO E INSTALAÇÃO. AF_12/2015</t>
  </si>
  <si>
    <t xml:space="preserve"> 17.1.15 </t>
  </si>
  <si>
    <t xml:space="preserve"> 92333 </t>
  </si>
  <si>
    <t>TE EM COBRE, DN 22 MM, SEM ANEL DE SOLDA, INSTALADO EM RAMAL E SUB-RAMAL  FORNECIMENTO E INSTALAÇÃO. AF_12/2015</t>
  </si>
  <si>
    <t xml:space="preserve"> 17.1.16 </t>
  </si>
  <si>
    <t xml:space="preserve"> 92334 </t>
  </si>
  <si>
    <t>TE EM COBRE, DN 28 MM, SEM ANEL DE SOLDA, INSTALADO EM RAMAL E SUB-RAMAL  FORNECIMENTO E INSTALAÇÃO. AF_12/2015</t>
  </si>
  <si>
    <t xml:space="preserve"> 17.1.17 </t>
  </si>
  <si>
    <t xml:space="preserve"> SEINFRA C2394 ADAPT (1) </t>
  </si>
  <si>
    <t>TÊ COBRE COM REDUÇÃO CENTRAL 22 MM X 15 MM X 22 MM - FORNECIMENTO E INSTALAÇÃO</t>
  </si>
  <si>
    <t xml:space="preserve"> 17.1.18 </t>
  </si>
  <si>
    <t xml:space="preserve"> SEINFRA C2394 ADAPT (2) </t>
  </si>
  <si>
    <t>TÊ COBRE COM REDUÇÃO CENTRAL 28 MM X 15 MM X 28 MM - FORNECIMENTO E INSTALAÇÃO</t>
  </si>
  <si>
    <t xml:space="preserve"> 17.1.19 </t>
  </si>
  <si>
    <t xml:space="preserve"> SEINFRA C2394 ADAPT (3) </t>
  </si>
  <si>
    <t>TÊ COBRE COM REDUÇÃO CENTRAL 28 MM X 22 MM X 28 MM - FORNECIMENTO E INSTALAÇÃO</t>
  </si>
  <si>
    <t xml:space="preserve"> 17.1.20 </t>
  </si>
  <si>
    <t xml:space="preserve"> SEINFRA C2394 ADAPT (4) </t>
  </si>
  <si>
    <t>TÊ COBRE COM REDUÇÃO LATERAL 22 MM X 15 MM X 15 MM - FORNECIMENTO E INSTALAÇÃO</t>
  </si>
  <si>
    <t xml:space="preserve"> 17.1.21 </t>
  </si>
  <si>
    <t xml:space="preserve"> SEINFRA C2394 ADAPT (5) </t>
  </si>
  <si>
    <t>TÊ COBRE COM REDUÇÃO LATERAL 28 MM X 28 MM X 22 MM - FORNECIMENTO E INSTALAÇÃO</t>
  </si>
  <si>
    <t xml:space="preserve"> 17.1.22 </t>
  </si>
  <si>
    <t xml:space="preserve"> SUDECAP 10.50.12 ADAPT (1) </t>
  </si>
  <si>
    <t>REGISTRO RÁPIDO DE GÁS  D= 1/2"</t>
  </si>
  <si>
    <t xml:space="preserve"> 17.1.23 </t>
  </si>
  <si>
    <t xml:space="preserve"> SUDECAP 10.50.13 ADAPT (1) </t>
  </si>
  <si>
    <t>REGISTRO RÁPIDO PARA GÁS D= 1/2" NPT X 3/8" BM</t>
  </si>
  <si>
    <t xml:space="preserve"> 17.1.24 </t>
  </si>
  <si>
    <t xml:space="preserve"> ORSE 9092 ADAPT (1) </t>
  </si>
  <si>
    <t>REGULADOR DE GÁS ALTA PRESSÃO COM MANÔMETRO REF. APS200R COMAP OU SIMILAR - FORNECIMENTO E INSTALAÇÃO</t>
  </si>
  <si>
    <t xml:space="preserve"> 17.1.25 </t>
  </si>
  <si>
    <t xml:space="preserve"> ORSE 9093 ADAPT (1) </t>
  </si>
  <si>
    <t>REGULADOR DE GÁS DE BAIXA PRESSÃO 12 KG/H – REF. ALIANÇA LARANJA 76511/01 - FORNECIMENTO E INSTALAÇÃO</t>
  </si>
  <si>
    <t xml:space="preserve"> 17.1.26 </t>
  </si>
  <si>
    <t xml:space="preserve"> ORSE 9093 ADAPT (2) </t>
  </si>
  <si>
    <t>REGULADOR DE GÁS DE BAIXA PRESSÃO 50 KG/H – REF. ALIANÇA LARANJA 76510/01 - FORNECIMENTO E INSTALAÇÃO</t>
  </si>
  <si>
    <t xml:space="preserve"> 17.1.27 </t>
  </si>
  <si>
    <t xml:space="preserve"> 95250 </t>
  </si>
  <si>
    <t>VÁLVULA DE ESFERA BRUTA, BRONZE, ROSCÁVEL, 1'' - FORNECIMENTO E INSTALAÇÃO. AF_08/2021</t>
  </si>
  <si>
    <t xml:space="preserve"> 17.1.28 </t>
  </si>
  <si>
    <t xml:space="preserve"> 95248 </t>
  </si>
  <si>
    <t>VÁLVULA DE ESFERA BRUTA, BRONZE, ROSCÁVEL, 1/2" - FORNECIMENTO E INSTALAÇÃO. AF_08/2021</t>
  </si>
  <si>
    <t xml:space="preserve"> 17.1.29 </t>
  </si>
  <si>
    <t xml:space="preserve"> 95249 </t>
  </si>
  <si>
    <t>VÁLVULA DE ESFERA BRUTA, BRONZE, ROSCÁVEL, 3/4'' - FORNECIMENTO E INSTALAÇÃO. AF_08/2021</t>
  </si>
  <si>
    <t xml:space="preserve"> 17.2 </t>
  </si>
  <si>
    <t>CENTRAL DE GÁS</t>
  </si>
  <si>
    <t xml:space="preserve"> 17.2.1 </t>
  </si>
  <si>
    <t xml:space="preserve"> 103332 </t>
  </si>
  <si>
    <t>ALVENARIA DE VEDAÇÃO DE BLOCOS CERÂMICOS FURADOS NA HORIZONTAL DE 9X14X19 CM (ESPESSURA 9 CM) E ARGAMASSA DE ASSENTAMENTO COM PREPARO EM BETONEIRA. AF_12/2021</t>
  </si>
  <si>
    <t xml:space="preserve"> 17.2.2 </t>
  </si>
  <si>
    <t xml:space="preserve"> 74238/002 ADAPT (2) </t>
  </si>
  <si>
    <t>PORTAO EM TELA ARAME GALVANIZADO N.12 MALHA 2" E MOLDURA EM TUBOS DE ACO COM DUAS FOLHAS DE ABRIR, INCLUSO FERRAGENS E PINTURA</t>
  </si>
  <si>
    <t xml:space="preserve"> 17.2.3 </t>
  </si>
  <si>
    <t xml:space="preserve"> SEINFRA C2423 ADAPT (3) </t>
  </si>
  <si>
    <t>TELA DE AÇO GALVANIZADO ONDULADA, MALHA 1'', FIO 12 BWG, COM QUADRO SEM PINTURA</t>
  </si>
  <si>
    <t xml:space="preserve"> 17.2.4 </t>
  </si>
  <si>
    <t xml:space="preserve"> 87879 </t>
  </si>
  <si>
    <t>CHAPISCO APLICADO EM ALVENARIAS E ESTRUTURAS DE CONCRETO INTERNAS, COM COLHER DE PEDREIRO.  ARGAMASSA TRAÇO 1:3 COM PREPARO EM BETONEIRA 400L. AF_06/2014</t>
  </si>
  <si>
    <t xml:space="preserve"> 17.2.5 </t>
  </si>
  <si>
    <t xml:space="preserve"> 87775 </t>
  </si>
  <si>
    <t>EMBOÇO OU MASSA ÚNICA EM ARGAMASSA TRAÇO 1:2:8, PREPARO MECÂNICO COM BETONEIRA 400 L, APLICADA MANUALMENTE EM PANOS DE FACHADA COM PRESENÇA DE VÃOS, ESPESSURA DE 25 MM. AF_06/2014</t>
  </si>
  <si>
    <t xml:space="preserve"> 18 </t>
  </si>
  <si>
    <t>PAREDES / PAINÉIS</t>
  </si>
  <si>
    <t xml:space="preserve"> 19 </t>
  </si>
  <si>
    <t>COBERTURA</t>
  </si>
  <si>
    <t xml:space="preserve"> 20 </t>
  </si>
  <si>
    <t>IMPERMEABILIZAÇÃO E PROTEÇÕES DIVERSAS</t>
  </si>
  <si>
    <t xml:space="preserve"> 20.1 </t>
  </si>
  <si>
    <t>IMPERMEABILIZAÇÃO DE PISO E 30 CM DE PAREDE</t>
  </si>
  <si>
    <t xml:space="preserve"> 20.1.1 </t>
  </si>
  <si>
    <t xml:space="preserve"> 98555 </t>
  </si>
  <si>
    <t>IMPERMEABILIZAÇÃO DE SUPERFÍCIE COM ARGAMASSA POLIMÉRICA / MEMBRANA ACRÍLICA, 3 DEMÃOS. AF_06/2018</t>
  </si>
  <si>
    <t xml:space="preserve"> 21 </t>
  </si>
  <si>
    <t>ESQUADRIAS / FERRAGENS / VIDROS</t>
  </si>
  <si>
    <t xml:space="preserve"> 21.1 </t>
  </si>
  <si>
    <t>VIDROS E ESPELHOS</t>
  </si>
  <si>
    <t xml:space="preserve"> 21.1.1 </t>
  </si>
  <si>
    <t xml:space="preserve"> 100702 ADAPT (1) </t>
  </si>
  <si>
    <t>BOX EM VIDRO TEMPERADO E=6MM FORNECIMENTO E INSTALAÇÃO</t>
  </si>
  <si>
    <t xml:space="preserve"> 21.1.2 </t>
  </si>
  <si>
    <t xml:space="preserve"> 150071 ADAPT (1) </t>
  </si>
  <si>
    <t>ESPELHO EM CRISTAL INCOLOR, ESPESSURA 4MM, ACABAMENTO LIXADO E 2CM DE BORDA BISOTADA</t>
  </si>
  <si>
    <t xml:space="preserve"> 22 </t>
  </si>
  <si>
    <t>REVESTIMENTOS E TRATAMENTOS SUPERFICIAIS</t>
  </si>
  <si>
    <t xml:space="preserve"> 22.1 </t>
  </si>
  <si>
    <t>ALVENARIA INTERNA</t>
  </si>
  <si>
    <t xml:space="preserve"> 22.1.1 </t>
  </si>
  <si>
    <t xml:space="preserve"> 22.1.2 </t>
  </si>
  <si>
    <t xml:space="preserve"> 87529 </t>
  </si>
  <si>
    <t>MASSA ÚNICA, PARA RECEBIMENTO DE PINTURA, EM ARGAMASSA TRAÇO 1:2:8, PREPARO MECÂNICO COM BETONEIRA 400L, APLICADA MANUALMENTE EM FACES INTERNAS DE PAREDES, ESPESSURA DE 20MM, COM EXECUÇÃO DE TALISCAS. AF_06/2014</t>
  </si>
  <si>
    <t xml:space="preserve"> 22.2 </t>
  </si>
  <si>
    <t>REVESTIMENTO PAREDE</t>
  </si>
  <si>
    <t xml:space="preserve"> 22.2.1 </t>
  </si>
  <si>
    <t xml:space="preserve"> 87268 ADAPT (2) </t>
  </si>
  <si>
    <t>REVESTIMENTO CERÂMICO PARA PAREDES INTERNAS COM PLACAS TIPO ESMALTADA DIMENSÕES 30X60 CM - FONECIMENTO E INSTALAÇÃO</t>
  </si>
  <si>
    <t xml:space="preserve"> 22.3 </t>
  </si>
  <si>
    <t>FORROS</t>
  </si>
  <si>
    <t xml:space="preserve"> 22.3.1 </t>
  </si>
  <si>
    <t xml:space="preserve"> 96120 </t>
  </si>
  <si>
    <t>ACABAMENTOS PARA FORRO (MOLDURA DE GESSO). AF_05/2017</t>
  </si>
  <si>
    <t xml:space="preserve"> 23 </t>
  </si>
  <si>
    <t>PISOS / SOLEIRAS / RODAPÉS</t>
  </si>
  <si>
    <t xml:space="preserve"> 23.1 </t>
  </si>
  <si>
    <t>CONTRAPISO</t>
  </si>
  <si>
    <t xml:space="preserve"> 23.1.1 </t>
  </si>
  <si>
    <t xml:space="preserve"> 87735 </t>
  </si>
  <si>
    <t>CONTRAPISO EM ARGAMASSA TRAÇO 1:4 (CIMENTO E AREIA), PREPARO MECÂNICO COM BETONEIRA 400 L, APLICADO EM ÁREAS MOLHADAS SOBRE LAJE, ADERIDO, ACABAMENTO NÃO REFORÇADO, ESPESSURA 2CM. AF_07/2021</t>
  </si>
  <si>
    <t xml:space="preserve"> 23.2 </t>
  </si>
  <si>
    <t>PISO CERÂMICO</t>
  </si>
  <si>
    <t xml:space="preserve"> 23.2.1 </t>
  </si>
  <si>
    <t xml:space="preserve"> 87262 ADAPT (10) </t>
  </si>
  <si>
    <t>REVESTIMENTO CERÂMICO PARA PISO COM PLACAS TIPO PORCELANATO ESMALTADO 60X60 CM BOLD, REF CIMENTO CINZA PORTOBELLO OU SIMILAR - FORNECIMENTO E INSTALAÇÃO</t>
  </si>
  <si>
    <t xml:space="preserve"> 23.3 </t>
  </si>
  <si>
    <t>RODAPÉ CERÂMICO</t>
  </si>
  <si>
    <t xml:space="preserve"> 23.3.1 </t>
  </si>
  <si>
    <t xml:space="preserve"> 96467 ADAPT (1) </t>
  </si>
  <si>
    <t>RODAPÉ CERÂMICO DE 7CM DE ALTURA COM PLACAS TIPO PORCELANATO DE DIMENSÕES 60X60CM BOLD, REF CIMENTO CINZA PORTOBELLO OU SIMILAR - FORNECIMENTO E INSTALAÇÃO</t>
  </si>
  <si>
    <t xml:space="preserve"> 23.4 </t>
  </si>
  <si>
    <t>SOLEIRAS</t>
  </si>
  <si>
    <t xml:space="preserve"> 23.4.1 </t>
  </si>
  <si>
    <t xml:space="preserve"> 98689 ADAPT (14) </t>
  </si>
  <si>
    <t>SOLEIRA EM GRANITO BRANCO DALLAS - FORNECIMENTO E INSTALAÇÃO</t>
  </si>
  <si>
    <t xml:space="preserve"> 24 </t>
  </si>
  <si>
    <t>PINTURAS</t>
  </si>
  <si>
    <t xml:space="preserve"> 24.1 </t>
  </si>
  <si>
    <t>PINTURA TETO</t>
  </si>
  <si>
    <t xml:space="preserve"> 24.1.1 </t>
  </si>
  <si>
    <t xml:space="preserve"> 88496 </t>
  </si>
  <si>
    <t>APLICAÇÃO E LIXAMENTO DE MASSA LÁTEX EM TETO, DUAS DEMÃOS. AF_06/2014</t>
  </si>
  <si>
    <t xml:space="preserve"> 24.1.2 </t>
  </si>
  <si>
    <t xml:space="preserve"> 88484 </t>
  </si>
  <si>
    <t>APLICAÇÃO DE FUNDO SELADOR ACRÍLICO EM TETO, UMA DEMÃO. AF_06/2014</t>
  </si>
  <si>
    <t xml:space="preserve"> 24.1.3 </t>
  </si>
  <si>
    <t xml:space="preserve"> 88488 </t>
  </si>
  <si>
    <t>APLICAÇÃO MANUAL DE PINTURA COM TINTA LÁTEX ACRÍLICA EM TETO, DUAS DEMÃOS. AF_06/2014</t>
  </si>
  <si>
    <t xml:space="preserve"> 24.2 </t>
  </si>
  <si>
    <t>PINTURA PAREDE</t>
  </si>
  <si>
    <t xml:space="preserve"> 24.2.1 </t>
  </si>
  <si>
    <t xml:space="preserve"> 88497 </t>
  </si>
  <si>
    <t>APLICAÇÃO E LIXAMENTO DE MASSA LÁTEX EM PAREDES, DUAS DEMÃOS. AF_06/2014</t>
  </si>
  <si>
    <t xml:space="preserve"> 24.2.2 </t>
  </si>
  <si>
    <t xml:space="preserve"> 88485 </t>
  </si>
  <si>
    <t>APLICAÇÃO DE FUNDO SELADOR ACRÍLICO EM PAREDES, UMA DEMÃO. AF_06/2014</t>
  </si>
  <si>
    <t xml:space="preserve"> 24.2.3 </t>
  </si>
  <si>
    <t xml:space="preserve"> 88489 </t>
  </si>
  <si>
    <t>APLICAÇÃO MANUAL DE PINTURA COM TINTA LÁTEX ACRÍLICA EM PAREDES, DUAS DEMÃOS. AF_06/2014</t>
  </si>
  <si>
    <t xml:space="preserve"> 25 </t>
  </si>
  <si>
    <t>FORNECIMENTO DE MATERIAIS E EQUIPAMENTOS (PAVIMENTAÇÃO)</t>
  </si>
  <si>
    <t xml:space="preserve"> 26 </t>
  </si>
  <si>
    <t>PAVIMENTAÇÃO</t>
  </si>
  <si>
    <t xml:space="preserve"> 27 </t>
  </si>
  <si>
    <t>URBANIZAÇÃO</t>
  </si>
  <si>
    <t>104.589,54</t>
  </si>
  <si>
    <t>11.130,13</t>
  </si>
  <si>
    <t>245.557,10</t>
  </si>
  <si>
    <t>361.276,77</t>
  </si>
  <si>
    <t>Não Desonerado: 0,00%</t>
  </si>
  <si>
    <t>121.318,52</t>
  </si>
  <si>
    <t>245.561,62</t>
  </si>
  <si>
    <t>378.010,27</t>
  </si>
  <si>
    <t>Adequação PNR Oficiais Superiores 5ª Bda C Bld - RC3 - DESONERADA</t>
  </si>
  <si>
    <t>Adequação PNR Oficiais Superiores 5ª Bda C Bld - RC3 - NÃO DESONERADA</t>
  </si>
  <si>
    <t>(PROCESSO ADMINISTRATIVO: TR 21143)</t>
  </si>
  <si>
    <t xml:space="preserve">ADEQUAÇÃO DAS INSTALAÇÕES HIDROSSANITÁRIAS DO PNR DE OFICIAL SUPERIOR </t>
  </si>
  <si>
    <t xml:space="preserve">COMANDO DA 5ª BRIGADA DE CAVALARIA BLINDADA - PONTA GROSSA/PR </t>
  </si>
  <si>
    <t>Autor: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</si>
</sst>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416]d/m/yyyy"/>
    <numFmt numFmtId="166" formatCode="#,##0.00\ %"/>
    <numFmt numFmtId="167" formatCode="_-&quot;R$ &quot;* #,##0.00_-;&quot;-R$ &quot;* #,##0.00_-;_-&quot;R$ &quot;* \-??_-;_-@_-"/>
    <numFmt numFmtId="168" formatCode="[$R$-416]\ #,##0.00;[Red]\-[$R$-416]\ #,##0.00"/>
    <numFmt numFmtId="169" formatCode="0.0000%"/>
    <numFmt numFmtId="170" formatCode="&quot;R$&quot;\ #,##0.00"/>
    <numFmt numFmtId="171" formatCode="0.000000%"/>
    <numFmt numFmtId="172" formatCode="&quot;Curitiba- PR, &quot;dd\ &quot;de&quot;\ mmmm\ &quot;de&quot;\ yyyy&quot;.&quot;"/>
  </numFmts>
  <fonts count="60">
    <font>
      <sz val="11"/>
      <name val="Arial"/>
      <family val="2"/>
      <charset val="1"/>
    </font>
    <font>
      <sz val="11"/>
      <name val="Arial"/>
      <family val="1"/>
      <charset val="1"/>
    </font>
    <font>
      <sz val="11"/>
      <color rgb="FF000000"/>
      <name val="Calibri"/>
      <family val="2"/>
      <charset val="1"/>
    </font>
    <font>
      <b/>
      <sz val="20"/>
      <name val="Arial"/>
      <family val="2"/>
      <charset val="1"/>
    </font>
    <font>
      <i/>
      <sz val="10"/>
      <name val="Arial"/>
      <family val="2"/>
      <charset val="1"/>
    </font>
    <font>
      <b/>
      <sz val="10"/>
      <name val="Arial"/>
      <family val="2"/>
      <charset val="1"/>
    </font>
    <font>
      <sz val="10"/>
      <name val="Arial"/>
      <family val="2"/>
      <charset val="1"/>
    </font>
    <font>
      <i/>
      <sz val="9"/>
      <name val="Arial"/>
      <family val="2"/>
      <charset val="1"/>
    </font>
    <font>
      <b/>
      <sz val="9"/>
      <name val="Arial"/>
      <family val="2"/>
      <charset val="1"/>
    </font>
    <font>
      <sz val="9"/>
      <name val="Arial"/>
      <family val="2"/>
      <charset val="1"/>
    </font>
    <font>
      <sz val="10"/>
      <color rgb="FFFF0000"/>
      <name val="Arial"/>
      <family val="2"/>
      <charset val="1"/>
    </font>
    <font>
      <b/>
      <sz val="10"/>
      <color rgb="FFFF0000"/>
      <name val="Arial"/>
      <family val="2"/>
      <charset val="1"/>
    </font>
    <font>
      <b/>
      <sz val="9"/>
      <color rgb="FF000000"/>
      <name val="Tahoma"/>
      <family val="2"/>
      <charset val="1"/>
    </font>
    <font>
      <sz val="10"/>
      <name val="Calibri Light"/>
      <family val="2"/>
      <charset val="1"/>
    </font>
    <font>
      <b/>
      <sz val="20"/>
      <color rgb="FFFF0000"/>
      <name val="Arial"/>
      <family val="2"/>
      <charset val="1"/>
    </font>
    <font>
      <i/>
      <sz val="10"/>
      <color rgb="FFFF0000"/>
      <name val="Arial"/>
      <family val="2"/>
      <charset val="1"/>
    </font>
    <font>
      <b/>
      <i/>
      <sz val="10"/>
      <color rgb="FFFF0000"/>
      <name val="Arial"/>
      <family val="2"/>
      <charset val="1"/>
    </font>
    <font>
      <b/>
      <sz val="10"/>
      <color rgb="FF000000"/>
      <name val="Arial"/>
      <family val="2"/>
      <charset val="1"/>
    </font>
    <font>
      <sz val="10"/>
      <color rgb="FF000000"/>
      <name val="Arial"/>
      <family val="2"/>
      <charset val="1"/>
    </font>
    <font>
      <b/>
      <sz val="20"/>
      <color rgb="FF000000"/>
      <name val="Arial"/>
      <family val="2"/>
      <charset val="1"/>
    </font>
    <font>
      <i/>
      <sz val="10"/>
      <color rgb="FF000000"/>
      <name val="Arial"/>
      <family val="2"/>
      <charset val="1"/>
    </font>
    <font>
      <sz val="16"/>
      <name val="Arial"/>
      <family val="2"/>
      <charset val="1"/>
    </font>
    <font>
      <sz val="16"/>
      <color rgb="FF000000"/>
      <name val="Arial"/>
      <family val="2"/>
      <charset val="1"/>
    </font>
    <font>
      <sz val="9"/>
      <color rgb="FF000000"/>
      <name val="Arial"/>
      <family val="2"/>
      <charset val="1"/>
    </font>
    <font>
      <i/>
      <sz val="8"/>
      <name val="Arial"/>
      <family val="2"/>
      <charset val="1"/>
    </font>
    <font>
      <sz val="11"/>
      <name val="Arial"/>
      <family val="1"/>
    </font>
    <font>
      <b/>
      <sz val="12"/>
      <name val="Calibri"/>
      <family val="2"/>
      <scheme val="minor"/>
    </font>
    <font>
      <sz val="11"/>
      <name val="Calibri"/>
      <family val="2"/>
      <scheme val="minor"/>
    </font>
    <font>
      <i/>
      <sz val="10"/>
      <name val="Calibri"/>
      <family val="2"/>
      <scheme val="minor"/>
    </font>
    <font>
      <sz val="10"/>
      <name val="Calibri"/>
      <family val="2"/>
      <scheme val="minor"/>
    </font>
    <font>
      <b/>
      <sz val="10"/>
      <name val="Calibri"/>
      <family val="2"/>
      <scheme val="minor"/>
    </font>
    <font>
      <b/>
      <sz val="14"/>
      <name val="Calibri"/>
      <family val="2"/>
      <scheme val="minor"/>
    </font>
    <font>
      <sz val="12"/>
      <name val="Calibri"/>
      <family val="2"/>
      <scheme val="minor"/>
    </font>
    <font>
      <b/>
      <sz val="14"/>
      <color rgb="FFC9211E"/>
      <name val="Calibri"/>
      <family val="2"/>
      <scheme val="minor"/>
    </font>
    <font>
      <i/>
      <sz val="12"/>
      <name val="Calibri"/>
      <family val="2"/>
      <scheme val="minor"/>
    </font>
    <font>
      <b/>
      <sz val="12"/>
      <color rgb="FFC9211E"/>
      <name val="Calibri"/>
      <family val="2"/>
      <scheme val="minor"/>
    </font>
    <font>
      <sz val="10"/>
      <color rgb="FF0000FF"/>
      <name val="Arial"/>
      <family val="2"/>
      <charset val="1"/>
    </font>
    <font>
      <b/>
      <sz val="9"/>
      <color rgb="FF000000"/>
      <name val="Arial"/>
      <family val="2"/>
      <charset val="1"/>
    </font>
    <font>
      <sz val="10"/>
      <color rgb="FF000000"/>
      <name val="Arial2"/>
      <family val="2"/>
      <charset val="1"/>
    </font>
    <font>
      <b/>
      <sz val="12"/>
      <color theme="1"/>
      <name val="Calibri"/>
      <family val="2"/>
      <scheme val="minor"/>
    </font>
    <font>
      <u/>
      <sz val="11"/>
      <color theme="10"/>
      <name val="Arial"/>
      <family val="2"/>
      <charset val="1"/>
    </font>
    <font>
      <b/>
      <sz val="11"/>
      <name val="Arial"/>
      <family val="1"/>
    </font>
    <font>
      <b/>
      <sz val="10"/>
      <color rgb="FF000000"/>
      <name val="Arial"/>
      <family val="1"/>
    </font>
    <font>
      <sz val="10"/>
      <color rgb="FF000000"/>
      <name val="Arial"/>
      <family val="1"/>
    </font>
    <font>
      <b/>
      <sz val="10"/>
      <name val="Arial"/>
      <family val="1"/>
    </font>
    <font>
      <sz val="10"/>
      <name val="Arial"/>
      <family val="1"/>
    </font>
    <font>
      <sz val="10"/>
      <color rgb="FFFF0000"/>
      <name val="Calibri"/>
      <family val="2"/>
    </font>
    <font>
      <sz val="11"/>
      <color rgb="FFFF0000"/>
      <name val="Arial"/>
      <family val="2"/>
      <charset val="1"/>
    </font>
    <font>
      <sz val="14"/>
      <color rgb="FFFF0000"/>
      <name val="Calibri"/>
      <family val="2"/>
    </font>
    <font>
      <b/>
      <sz val="10"/>
      <name val="Calibri"/>
      <family val="2"/>
    </font>
    <font>
      <b/>
      <sz val="14"/>
      <name val="Calibri"/>
      <family val="2"/>
    </font>
    <font>
      <sz val="14"/>
      <name val="Calibri"/>
      <family val="2"/>
    </font>
    <font>
      <sz val="10"/>
      <name val="Calibri"/>
      <family val="2"/>
    </font>
    <font>
      <sz val="10"/>
      <color rgb="FF000000"/>
      <name val="Calibri"/>
      <family val="2"/>
    </font>
    <font>
      <b/>
      <sz val="11"/>
      <name val="Calibri"/>
      <family val="2"/>
      <scheme val="minor"/>
    </font>
    <font>
      <b/>
      <sz val="10"/>
      <color rgb="FF000000"/>
      <name val="Calibri"/>
      <family val="2"/>
      <scheme val="minor"/>
    </font>
    <font>
      <sz val="10"/>
      <color rgb="FF000000"/>
      <name val="Calibri"/>
      <family val="2"/>
      <scheme val="minor"/>
    </font>
    <font>
      <sz val="10"/>
      <color rgb="FF000000"/>
      <name val="Arial"/>
      <family val="2"/>
    </font>
    <font>
      <u/>
      <sz val="10"/>
      <color theme="10"/>
      <name val="Arial"/>
      <family val="2"/>
      <charset val="1"/>
    </font>
    <font>
      <b/>
      <sz val="11"/>
      <name val="Arial"/>
      <family val="2"/>
    </font>
  </fonts>
  <fills count="23">
    <fill>
      <patternFill patternType="none"/>
    </fill>
    <fill>
      <patternFill patternType="gray125"/>
    </fill>
    <fill>
      <patternFill patternType="solid">
        <fgColor rgb="FFFFFFFF"/>
        <bgColor rgb="FFFFFFCC"/>
      </patternFill>
    </fill>
    <fill>
      <patternFill patternType="solid">
        <fgColor rgb="FFDDD9C3"/>
        <bgColor rgb="FFD9D9D9"/>
      </patternFill>
    </fill>
    <fill>
      <patternFill patternType="solid">
        <fgColor rgb="FFFFFF00"/>
        <bgColor rgb="FFFFFF00"/>
      </patternFill>
    </fill>
    <fill>
      <patternFill patternType="solid">
        <fgColor rgb="FFEEEEEE"/>
        <bgColor rgb="FFEBF1DE"/>
      </patternFill>
    </fill>
    <fill>
      <patternFill patternType="solid">
        <fgColor rgb="FFD9D9D9"/>
        <bgColor rgb="FFDDD9C3"/>
      </patternFill>
    </fill>
    <fill>
      <patternFill patternType="solid">
        <fgColor rgb="FFC3D69B"/>
        <bgColor rgb="FFD7E4BD"/>
      </patternFill>
    </fill>
    <fill>
      <patternFill patternType="solid">
        <fgColor rgb="FFB9CDE5"/>
        <bgColor rgb="FFC0C0C0"/>
      </patternFill>
    </fill>
    <fill>
      <patternFill patternType="solid">
        <fgColor rgb="FFEBF1DE"/>
        <bgColor rgb="FFEEEEEE"/>
      </patternFill>
    </fill>
    <fill>
      <patternFill patternType="solid">
        <fgColor rgb="FFDCE6F2"/>
        <bgColor rgb="FFEEEEEE"/>
      </patternFill>
    </fill>
    <fill>
      <patternFill patternType="solid">
        <fgColor rgb="FFD7E4BD"/>
        <bgColor rgb="FFDDD9C3"/>
      </patternFill>
    </fill>
    <fill>
      <patternFill patternType="solid">
        <fgColor rgb="FFFFFFFF"/>
      </patternFill>
    </fill>
    <fill>
      <patternFill patternType="solid">
        <fgColor rgb="FFD8ECF6"/>
      </patternFill>
    </fill>
    <fill>
      <patternFill patternType="solid">
        <fgColor theme="0"/>
        <bgColor indexed="64"/>
      </patternFill>
    </fill>
    <fill>
      <patternFill patternType="solid">
        <fgColor rgb="FFB9CDE5"/>
        <bgColor rgb="FFCCCCCC"/>
      </patternFill>
    </fill>
    <fill>
      <patternFill patternType="solid">
        <fgColor rgb="FFFFFF00"/>
        <bgColor rgb="FFFFCC00"/>
      </patternFill>
    </fill>
    <fill>
      <patternFill patternType="solid">
        <fgColor rgb="FFDCE6F2"/>
        <bgColor rgb="FFD8ECF6"/>
      </patternFill>
    </fill>
    <fill>
      <patternFill patternType="solid">
        <fgColor rgb="FFC3D69B"/>
        <bgColor rgb="FFCCCCCC"/>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DFF0D8"/>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style="thin">
        <color auto="1"/>
      </right>
      <top/>
      <bottom/>
      <diagonal/>
    </border>
    <border>
      <left style="hair">
        <color auto="1"/>
      </left>
      <right style="thin">
        <color auto="1"/>
      </right>
      <top style="thin">
        <color auto="1"/>
      </top>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rgb="FFCCCCCC"/>
      </left>
      <right style="thin">
        <color rgb="FFCCCCCC"/>
      </right>
      <top style="thin">
        <color rgb="FFCCCCCC"/>
      </top>
      <bottom style="thin">
        <color rgb="FFCCCCCC"/>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13">
    <xf numFmtId="0" fontId="0" fillId="0" borderId="0"/>
    <xf numFmtId="167" fontId="6" fillId="0" borderId="0" applyBorder="0" applyProtection="0"/>
    <xf numFmtId="9" fontId="6" fillId="0" borderId="0" applyBorder="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5" fillId="0" borderId="0"/>
    <xf numFmtId="9" fontId="38" fillId="0" borderId="0"/>
    <xf numFmtId="0" fontId="40" fillId="0" borderId="0" applyNumberFormat="0" applyFill="0" applyBorder="0" applyAlignment="0" applyProtection="0"/>
  </cellStyleXfs>
  <cellXfs count="283">
    <xf numFmtId="0" fontId="0" fillId="0" borderId="0" xfId="0"/>
    <xf numFmtId="0" fontId="0" fillId="2" borderId="0" xfId="0" applyFill="1" applyAlignment="1">
      <alignment vertical="center"/>
    </xf>
    <xf numFmtId="0" fontId="0" fillId="0" borderId="0" xfId="0"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3" borderId="1" xfId="0" applyFont="1"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4" xfId="0" applyFont="1" applyFill="1" applyBorder="1" applyAlignment="1">
      <alignment horizontal="right" vertical="center"/>
    </xf>
    <xf numFmtId="0" fontId="6" fillId="4" borderId="0" xfId="0" applyFont="1" applyFill="1" applyAlignment="1">
      <alignment horizontal="center" vertical="center"/>
    </xf>
    <xf numFmtId="0" fontId="5" fillId="2" borderId="6" xfId="0" applyFont="1" applyFill="1" applyBorder="1" applyAlignment="1">
      <alignment horizontal="right" vertical="center"/>
    </xf>
    <xf numFmtId="0" fontId="0" fillId="2" borderId="7" xfId="0" applyFill="1" applyBorder="1"/>
    <xf numFmtId="0" fontId="0" fillId="2" borderId="7" xfId="0" applyFill="1" applyBorder="1" applyAlignment="1">
      <alignment vertical="center"/>
    </xf>
    <xf numFmtId="0" fontId="0" fillId="2" borderId="8" xfId="0" applyFill="1" applyBorder="1" applyAlignment="1">
      <alignment vertical="center"/>
    </xf>
    <xf numFmtId="0" fontId="5" fillId="2" borderId="6" xfId="0" applyFont="1" applyFill="1" applyBorder="1" applyAlignment="1">
      <alignment horizontal="right" vertical="top"/>
    </xf>
    <xf numFmtId="0" fontId="5" fillId="2" borderId="4" xfId="0" applyFont="1" applyFill="1" applyBorder="1" applyAlignment="1">
      <alignment vertical="center"/>
    </xf>
    <xf numFmtId="0" fontId="9" fillId="2" borderId="4" xfId="0" applyFont="1" applyFill="1" applyBorder="1" applyAlignment="1">
      <alignment vertical="top" wrapText="1"/>
    </xf>
    <xf numFmtId="0" fontId="9" fillId="2" borderId="0" xfId="0" applyFont="1" applyFill="1" applyAlignment="1">
      <alignment vertical="top" wrapText="1"/>
    </xf>
    <xf numFmtId="0" fontId="9" fillId="2" borderId="5" xfId="0" applyFont="1" applyFill="1" applyBorder="1" applyAlignment="1">
      <alignment vertical="top" wrapText="1"/>
    </xf>
    <xf numFmtId="0" fontId="0" fillId="2" borderId="6" xfId="0" applyFill="1" applyBorder="1" applyAlignment="1">
      <alignment vertical="center"/>
    </xf>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5" fillId="2" borderId="10" xfId="0" applyFont="1" applyFill="1" applyBorder="1" applyAlignment="1">
      <alignment horizontal="right" vertical="center"/>
    </xf>
    <xf numFmtId="164" fontId="5" fillId="2" borderId="11" xfId="2" applyNumberFormat="1" applyFont="1" applyFill="1" applyBorder="1" applyAlignment="1" applyProtection="1">
      <alignment horizontal="center" vertical="center"/>
    </xf>
    <xf numFmtId="0" fontId="10" fillId="2" borderId="0" xfId="0" applyFont="1" applyFill="1" applyAlignment="1">
      <alignment vertical="center"/>
    </xf>
    <xf numFmtId="0" fontId="0" fillId="0" borderId="4" xfId="0" applyBorder="1" applyAlignment="1">
      <alignment vertical="center"/>
    </xf>
    <xf numFmtId="0" fontId="5" fillId="2" borderId="0" xfId="0" applyFont="1" applyFill="1" applyAlignment="1">
      <alignment vertical="center"/>
    </xf>
    <xf numFmtId="0" fontId="5" fillId="2" borderId="5" xfId="0" applyFont="1" applyFill="1" applyBorder="1" applyAlignment="1">
      <alignment vertical="center"/>
    </xf>
    <xf numFmtId="0" fontId="4" fillId="2" borderId="5" xfId="0" applyFont="1" applyFill="1" applyBorder="1" applyAlignment="1">
      <alignment vertical="center"/>
    </xf>
    <xf numFmtId="0" fontId="5" fillId="2" borderId="0" xfId="0" applyFont="1" applyFill="1" applyAlignment="1">
      <alignment horizontal="left" vertical="center"/>
    </xf>
    <xf numFmtId="0" fontId="4" fillId="2" borderId="5" xfId="0" applyFont="1" applyFill="1" applyBorder="1" applyAlignment="1">
      <alignment vertical="top" wrapText="1"/>
    </xf>
    <xf numFmtId="0" fontId="5" fillId="2" borderId="0" xfId="0" applyFont="1" applyFill="1" applyAlignment="1">
      <alignment horizontal="right" vertical="center"/>
    </xf>
    <xf numFmtId="165" fontId="0" fillId="2" borderId="0" xfId="0" applyNumberFormat="1" applyFill="1" applyAlignment="1">
      <alignment horizontal="center" vertical="center"/>
    </xf>
    <xf numFmtId="0" fontId="0" fillId="2" borderId="0" xfId="0" applyFill="1"/>
    <xf numFmtId="0" fontId="6" fillId="0" borderId="0" xfId="0" applyFont="1"/>
    <xf numFmtId="0" fontId="13" fillId="0" borderId="0" xfId="0" applyFont="1"/>
    <xf numFmtId="0" fontId="3" fillId="3" borderId="0" xfId="0" applyFont="1" applyFill="1" applyAlignment="1">
      <alignment vertical="center"/>
    </xf>
    <xf numFmtId="0" fontId="13" fillId="3" borderId="0" xfId="0" applyFont="1" applyFill="1"/>
    <xf numFmtId="0" fontId="0" fillId="3" borderId="0" xfId="0" applyFill="1"/>
    <xf numFmtId="0" fontId="15" fillId="3" borderId="0" xfId="0" applyFont="1" applyFill="1" applyAlignment="1">
      <alignment vertical="center"/>
    </xf>
    <xf numFmtId="0" fontId="17" fillId="0" borderId="0" xfId="4" applyFont="1" applyAlignment="1">
      <alignment horizontal="center" vertical="center" wrapText="1"/>
    </xf>
    <xf numFmtId="0" fontId="18" fillId="0" borderId="0" xfId="4" applyFont="1" applyAlignment="1">
      <alignment horizontal="center" vertical="center" wrapText="1"/>
    </xf>
    <xf numFmtId="0" fontId="19" fillId="0" borderId="0" xfId="4" applyFont="1" applyAlignment="1">
      <alignment horizontal="left" vertical="center"/>
    </xf>
    <xf numFmtId="0" fontId="17" fillId="6" borderId="14" xfId="4" applyFont="1" applyFill="1" applyBorder="1" applyAlignment="1">
      <alignment horizontal="center" vertical="center" wrapText="1"/>
    </xf>
    <xf numFmtId="0" fontId="17" fillId="7" borderId="14" xfId="4" applyFont="1" applyFill="1" applyBorder="1" applyAlignment="1">
      <alignment horizontal="center" vertical="center" wrapText="1"/>
    </xf>
    <xf numFmtId="0" fontId="17" fillId="8" borderId="14" xfId="4" applyFont="1" applyFill="1" applyBorder="1" applyAlignment="1">
      <alignment horizontal="center" vertical="center" wrapText="1"/>
    </xf>
    <xf numFmtId="164" fontId="18" fillId="4" borderId="14" xfId="4" applyNumberFormat="1" applyFont="1" applyFill="1" applyBorder="1" applyAlignment="1">
      <alignment horizontal="center" vertical="center" wrapText="1"/>
    </xf>
    <xf numFmtId="164" fontId="18" fillId="9" borderId="14" xfId="4" applyNumberFormat="1" applyFont="1" applyFill="1" applyBorder="1" applyAlignment="1">
      <alignment horizontal="center" vertical="center" wrapText="1"/>
    </xf>
    <xf numFmtId="164" fontId="18" fillId="10" borderId="14" xfId="4" applyNumberFormat="1" applyFont="1" applyFill="1" applyBorder="1" applyAlignment="1">
      <alignment horizontal="center" vertical="center" wrapText="1"/>
    </xf>
    <xf numFmtId="0" fontId="17" fillId="9" borderId="21" xfId="4" applyFont="1" applyFill="1" applyBorder="1" applyAlignment="1">
      <alignment horizontal="center" vertical="center" wrapText="1"/>
    </xf>
    <xf numFmtId="0" fontId="18" fillId="9" borderId="21" xfId="4" applyFont="1" applyFill="1" applyBorder="1" applyAlignment="1">
      <alignment horizontal="center" vertical="center" wrapText="1"/>
    </xf>
    <xf numFmtId="0" fontId="17" fillId="9" borderId="14" xfId="4" applyFont="1" applyFill="1" applyBorder="1" applyAlignment="1">
      <alignment horizontal="center" vertical="center" wrapText="1"/>
    </xf>
    <xf numFmtId="0" fontId="17" fillId="10" borderId="14" xfId="4" applyFont="1" applyFill="1" applyBorder="1" applyAlignment="1">
      <alignment horizontal="center" vertical="center" wrapText="1"/>
    </xf>
    <xf numFmtId="0" fontId="6" fillId="9" borderId="14" xfId="0" applyFont="1" applyFill="1" applyBorder="1" applyAlignment="1">
      <alignment horizontal="center" vertical="center" wrapText="1"/>
    </xf>
    <xf numFmtId="0" fontId="18" fillId="9" borderId="14" xfId="4" applyFont="1" applyFill="1" applyBorder="1" applyAlignment="1">
      <alignment horizontal="center" vertical="center" wrapText="1"/>
    </xf>
    <xf numFmtId="0" fontId="6" fillId="10" borderId="14" xfId="0" applyFont="1" applyFill="1" applyBorder="1" applyAlignment="1">
      <alignment horizontal="center" vertical="center" wrapText="1"/>
    </xf>
    <xf numFmtId="0" fontId="18" fillId="10" borderId="14" xfId="4" applyFont="1" applyFill="1" applyBorder="1" applyAlignment="1">
      <alignment horizontal="center" vertical="center" wrapText="1"/>
    </xf>
    <xf numFmtId="165" fontId="0" fillId="9" borderId="14" xfId="0" applyNumberFormat="1" applyFill="1" applyBorder="1" applyAlignment="1">
      <alignment horizontal="center" vertical="center" wrapText="1"/>
    </xf>
    <xf numFmtId="165" fontId="18" fillId="9" borderId="14" xfId="4" applyNumberFormat="1" applyFont="1" applyFill="1" applyBorder="1" applyAlignment="1">
      <alignment horizontal="center" vertical="center" wrapText="1"/>
    </xf>
    <xf numFmtId="165" fontId="0" fillId="10" borderId="14" xfId="0" applyNumberFormat="1" applyFill="1" applyBorder="1" applyAlignment="1">
      <alignment horizontal="center" vertical="center" wrapText="1"/>
    </xf>
    <xf numFmtId="165" fontId="18" fillId="10" borderId="14" xfId="4" applyNumberFormat="1" applyFont="1" applyFill="1" applyBorder="1" applyAlignment="1">
      <alignment horizontal="center" vertical="center" wrapText="1"/>
    </xf>
    <xf numFmtId="0" fontId="17" fillId="6" borderId="22" xfId="4" applyFont="1" applyFill="1" applyBorder="1" applyAlignment="1">
      <alignment horizontal="center" vertical="center" wrapText="1"/>
    </xf>
    <xf numFmtId="164" fontId="6" fillId="6" borderId="23" xfId="2" applyNumberFormat="1" applyFill="1" applyBorder="1" applyAlignment="1" applyProtection="1">
      <alignment horizontal="center" vertical="center" wrapText="1"/>
    </xf>
    <xf numFmtId="164" fontId="6" fillId="6" borderId="24" xfId="2" applyNumberFormat="1" applyFill="1" applyBorder="1" applyAlignment="1" applyProtection="1">
      <alignment horizontal="center" vertical="center" wrapText="1"/>
    </xf>
    <xf numFmtId="164" fontId="6" fillId="6" borderId="25" xfId="2" applyNumberFormat="1" applyFill="1" applyBorder="1" applyAlignment="1" applyProtection="1">
      <alignment horizontal="center" vertical="center" wrapText="1"/>
    </xf>
    <xf numFmtId="164" fontId="18" fillId="0" borderId="0" xfId="4" applyNumberFormat="1" applyFont="1" applyAlignment="1">
      <alignment horizontal="center" vertical="center" wrapText="1"/>
    </xf>
    <xf numFmtId="164" fontId="6" fillId="0" borderId="0" xfId="2" applyNumberFormat="1" applyBorder="1" applyAlignment="1" applyProtection="1">
      <alignment horizontal="center" vertical="center" wrapText="1"/>
    </xf>
    <xf numFmtId="164" fontId="6" fillId="0" borderId="5" xfId="2" applyNumberFormat="1" applyBorder="1" applyAlignment="1" applyProtection="1">
      <alignment horizontal="center" vertical="center" wrapText="1"/>
    </xf>
    <xf numFmtId="164" fontId="18" fillId="0" borderId="5" xfId="4" applyNumberFormat="1" applyFont="1" applyBorder="1" applyAlignment="1">
      <alignment horizontal="center" vertical="center" wrapText="1"/>
    </xf>
    <xf numFmtId="164" fontId="18" fillId="0" borderId="7" xfId="4" applyNumberFormat="1" applyFont="1" applyBorder="1" applyAlignment="1">
      <alignment horizontal="center" vertical="center" wrapText="1"/>
    </xf>
    <xf numFmtId="164" fontId="6" fillId="0" borderId="7" xfId="2" applyNumberFormat="1" applyBorder="1" applyAlignment="1" applyProtection="1">
      <alignment horizontal="center" vertical="center" wrapText="1"/>
    </xf>
    <xf numFmtId="164" fontId="18" fillId="0" borderId="8" xfId="4" applyNumberFormat="1" applyFont="1" applyBorder="1" applyAlignment="1">
      <alignment horizontal="center" vertical="center" wrapText="1"/>
    </xf>
    <xf numFmtId="0" fontId="18" fillId="0" borderId="0" xfId="4" applyFont="1" applyAlignment="1">
      <alignment vertical="center"/>
    </xf>
    <xf numFmtId="0" fontId="21" fillId="3" borderId="0" xfId="0" applyFont="1" applyFill="1"/>
    <xf numFmtId="0" fontId="22" fillId="3" borderId="0" xfId="4" applyFont="1" applyFill="1" applyAlignment="1">
      <alignment vertical="center"/>
    </xf>
    <xf numFmtId="0" fontId="17" fillId="0" borderId="0" xfId="4" applyFont="1" applyAlignment="1">
      <alignment vertical="center"/>
    </xf>
    <xf numFmtId="0" fontId="5" fillId="0" borderId="0" xfId="0" applyFont="1"/>
    <xf numFmtId="0" fontId="9" fillId="0" borderId="0" xfId="0" applyFont="1"/>
    <xf numFmtId="0" fontId="23" fillId="0" borderId="0" xfId="0" applyFont="1"/>
    <xf numFmtId="0" fontId="21" fillId="3" borderId="0" xfId="0" applyFont="1" applyFill="1" applyAlignment="1">
      <alignment vertical="center"/>
    </xf>
    <xf numFmtId="0" fontId="8" fillId="0" borderId="27" xfId="0" applyFont="1" applyBorder="1" applyAlignment="1">
      <alignment horizontal="center" vertical="center" wrapText="1"/>
    </xf>
    <xf numFmtId="0" fontId="8" fillId="11" borderId="28" xfId="0" applyFont="1" applyFill="1" applyBorder="1" applyAlignment="1">
      <alignment horizontal="center" vertical="center" wrapText="1"/>
    </xf>
    <xf numFmtId="0" fontId="8" fillId="0" borderId="29" xfId="0" applyFont="1" applyBorder="1" applyAlignment="1">
      <alignment horizontal="center" vertical="center" wrapText="1"/>
    </xf>
    <xf numFmtId="10" fontId="9" fillId="0" borderId="30" xfId="2" applyNumberFormat="1" applyFont="1" applyBorder="1" applyAlignment="1" applyProtection="1">
      <alignment horizontal="center" vertical="center" wrapText="1"/>
    </xf>
    <xf numFmtId="10" fontId="9" fillId="7" borderId="31" xfId="2" applyNumberFormat="1" applyFont="1" applyFill="1" applyBorder="1" applyAlignment="1" applyProtection="1">
      <alignment horizontal="center" vertical="center" wrapText="1"/>
    </xf>
    <xf numFmtId="10" fontId="9" fillId="0" borderId="32" xfId="2" applyNumberFormat="1" applyFont="1" applyBorder="1" applyAlignment="1" applyProtection="1">
      <alignment horizontal="center" vertical="center" wrapText="1"/>
    </xf>
    <xf numFmtId="10" fontId="9" fillId="0" borderId="33" xfId="2" applyNumberFormat="1" applyFont="1" applyBorder="1" applyAlignment="1" applyProtection="1">
      <alignment horizontal="center" vertical="center" wrapText="1"/>
    </xf>
    <xf numFmtId="10" fontId="9" fillId="11" borderId="14" xfId="2" applyNumberFormat="1" applyFont="1" applyFill="1" applyBorder="1" applyAlignment="1" applyProtection="1">
      <alignment horizontal="center" vertical="center" wrapText="1"/>
    </xf>
    <xf numFmtId="10" fontId="9" fillId="0" borderId="34" xfId="2" applyNumberFormat="1" applyFont="1" applyBorder="1" applyAlignment="1" applyProtection="1">
      <alignment horizontal="center" vertical="center" wrapText="1"/>
    </xf>
    <xf numFmtId="10" fontId="9" fillId="7" borderId="14" xfId="2" applyNumberFormat="1" applyFont="1" applyFill="1" applyBorder="1" applyAlignment="1" applyProtection="1">
      <alignment horizontal="center" vertical="center" wrapText="1"/>
    </xf>
    <xf numFmtId="10" fontId="9" fillId="0" borderId="27" xfId="2" applyNumberFormat="1" applyFont="1" applyBorder="1" applyAlignment="1" applyProtection="1">
      <alignment horizontal="center" vertical="center" wrapText="1"/>
    </xf>
    <xf numFmtId="10" fontId="9" fillId="7" borderId="28" xfId="2" applyNumberFormat="1" applyFont="1" applyFill="1" applyBorder="1" applyAlignment="1" applyProtection="1">
      <alignment horizontal="center" vertical="center" wrapText="1"/>
    </xf>
    <xf numFmtId="10" fontId="9" fillId="0" borderId="29" xfId="2" applyNumberFormat="1" applyFont="1" applyBorder="1" applyAlignment="1" applyProtection="1">
      <alignment horizontal="center" vertical="center" wrapText="1"/>
    </xf>
    <xf numFmtId="0" fontId="6" fillId="2" borderId="0" xfId="0" applyFont="1" applyFill="1" applyAlignment="1">
      <alignment vertical="center"/>
    </xf>
    <xf numFmtId="0" fontId="27" fillId="0" borderId="0" xfId="0" applyFont="1"/>
    <xf numFmtId="0" fontId="28" fillId="2" borderId="0" xfId="0" applyFont="1" applyFill="1" applyAlignment="1">
      <alignment vertical="center"/>
    </xf>
    <xf numFmtId="0" fontId="29" fillId="2" borderId="0" xfId="0" applyFont="1" applyFill="1"/>
    <xf numFmtId="0" fontId="29" fillId="0" borderId="0" xfId="0" applyFont="1"/>
    <xf numFmtId="0" fontId="29" fillId="0" borderId="0" xfId="0" applyFont="1" applyAlignment="1">
      <alignment horizontal="center" vertical="center" wrapText="1"/>
    </xf>
    <xf numFmtId="0" fontId="30" fillId="6" borderId="14" xfId="0" applyFont="1" applyFill="1" applyBorder="1" applyAlignment="1">
      <alignment horizontal="center"/>
    </xf>
    <xf numFmtId="9" fontId="29" fillId="2" borderId="0" xfId="2" applyFont="1" applyFill="1" applyBorder="1" applyProtection="1"/>
    <xf numFmtId="0" fontId="30" fillId="2" borderId="14" xfId="0" applyFont="1" applyFill="1" applyBorder="1" applyAlignment="1">
      <alignment horizontal="center" vertical="center"/>
    </xf>
    <xf numFmtId="0" fontId="30" fillId="2" borderId="17" xfId="0" applyFont="1" applyFill="1" applyBorder="1" applyAlignment="1">
      <alignment horizontal="center" vertical="center"/>
    </xf>
    <xf numFmtId="0" fontId="30" fillId="0" borderId="14" xfId="0" applyFont="1" applyBorder="1" applyAlignment="1">
      <alignment horizontal="center" vertical="center"/>
    </xf>
    <xf numFmtId="0" fontId="29" fillId="2" borderId="10" xfId="0" applyFont="1" applyFill="1" applyBorder="1" applyAlignment="1">
      <alignment horizontal="center" vertical="center"/>
    </xf>
    <xf numFmtId="10" fontId="29" fillId="0" borderId="14" xfId="2" applyNumberFormat="1" applyFont="1" applyBorder="1" applyAlignment="1" applyProtection="1">
      <alignment horizontal="center" vertical="center"/>
    </xf>
    <xf numFmtId="10" fontId="29" fillId="5" borderId="14" xfId="0" applyNumberFormat="1" applyFont="1" applyFill="1" applyBorder="1" applyAlignment="1">
      <alignment horizontal="center" vertical="center" wrapText="1"/>
    </xf>
    <xf numFmtId="0" fontId="30" fillId="6" borderId="40" xfId="0" applyFont="1" applyFill="1" applyBorder="1" applyAlignment="1">
      <alignment horizontal="center"/>
    </xf>
    <xf numFmtId="0" fontId="29" fillId="2" borderId="14" xfId="0" applyFont="1" applyFill="1" applyBorder="1" applyAlignment="1">
      <alignment horizontal="center"/>
    </xf>
    <xf numFmtId="10" fontId="29" fillId="2" borderId="14" xfId="0" applyNumberFormat="1" applyFont="1" applyFill="1" applyBorder="1" applyAlignment="1">
      <alignment horizontal="center"/>
    </xf>
    <xf numFmtId="10" fontId="30" fillId="5" borderId="41" xfId="0" applyNumberFormat="1" applyFont="1" applyFill="1" applyBorder="1" applyAlignment="1">
      <alignment horizontal="center"/>
    </xf>
    <xf numFmtId="168" fontId="30" fillId="5" borderId="14" xfId="0" applyNumberFormat="1" applyFont="1" applyFill="1" applyBorder="1" applyAlignment="1">
      <alignment horizontal="center"/>
    </xf>
    <xf numFmtId="0" fontId="30" fillId="2" borderId="0" xfId="0" applyFont="1" applyFill="1"/>
    <xf numFmtId="0" fontId="29" fillId="2" borderId="0" xfId="0" applyFont="1" applyFill="1" applyAlignment="1">
      <alignment horizontal="left" vertical="top"/>
    </xf>
    <xf numFmtId="0" fontId="30" fillId="2" borderId="0" xfId="0" applyFont="1" applyFill="1" applyAlignment="1">
      <alignment horizontal="center" vertical="center"/>
    </xf>
    <xf numFmtId="0" fontId="32" fillId="2" borderId="0" xfId="0" applyFont="1" applyFill="1" applyAlignment="1">
      <alignment horizontal="left" vertical="top"/>
    </xf>
    <xf numFmtId="0" fontId="27" fillId="14" borderId="0" xfId="0" applyFont="1" applyFill="1"/>
    <xf numFmtId="0" fontId="26" fillId="2" borderId="14" xfId="0" applyFont="1" applyFill="1" applyBorder="1" applyAlignment="1">
      <alignment horizontal="center"/>
    </xf>
    <xf numFmtId="0" fontId="34" fillId="2" borderId="14" xfId="0" applyFont="1" applyFill="1" applyBorder="1"/>
    <xf numFmtId="168" fontId="34" fillId="2" borderId="14" xfId="1" applyNumberFormat="1" applyFont="1" applyFill="1" applyBorder="1" applyAlignment="1" applyProtection="1">
      <alignment horizontal="center" vertical="center"/>
    </xf>
    <xf numFmtId="0" fontId="29" fillId="2" borderId="0" xfId="0" applyFont="1" applyFill="1" applyAlignment="1">
      <alignment horizontal="left" vertical="top" wrapText="1"/>
    </xf>
    <xf numFmtId="0" fontId="29" fillId="2" borderId="0" xfId="0" applyFont="1" applyFill="1" applyAlignment="1">
      <alignment horizontal="center"/>
    </xf>
    <xf numFmtId="0" fontId="35" fillId="5" borderId="14" xfId="0" applyFont="1" applyFill="1" applyBorder="1" applyAlignment="1">
      <alignment horizontal="center"/>
    </xf>
    <xf numFmtId="168" fontId="35" fillId="5" borderId="14" xfId="1" applyNumberFormat="1" applyFont="1" applyFill="1" applyBorder="1" applyAlignment="1" applyProtection="1">
      <alignment horizontal="center" vertical="center"/>
    </xf>
    <xf numFmtId="10" fontId="35" fillId="5" borderId="14" xfId="1" applyNumberFormat="1" applyFont="1" applyFill="1" applyBorder="1" applyAlignment="1" applyProtection="1">
      <alignment horizontal="center" vertical="center"/>
    </xf>
    <xf numFmtId="0" fontId="17" fillId="15" borderId="14" xfId="4" applyFont="1" applyFill="1" applyBorder="1" applyAlignment="1">
      <alignment horizontal="center" vertical="center" wrapText="1"/>
    </xf>
    <xf numFmtId="164" fontId="18" fillId="16" borderId="14" xfId="4" applyNumberFormat="1" applyFont="1" applyFill="1" applyBorder="1" applyAlignment="1">
      <alignment horizontal="center" vertical="center" wrapText="1"/>
    </xf>
    <xf numFmtId="164" fontId="18" fillId="17" borderId="14" xfId="4" applyNumberFormat="1" applyFont="1" applyFill="1" applyBorder="1" applyAlignment="1">
      <alignment horizontal="center" vertical="center" wrapText="1"/>
    </xf>
    <xf numFmtId="0" fontId="17" fillId="17" borderId="14" xfId="4" applyFont="1" applyFill="1" applyBorder="1" applyAlignment="1">
      <alignment horizontal="center" vertical="center" wrapText="1"/>
    </xf>
    <xf numFmtId="0" fontId="36" fillId="17" borderId="14" xfId="4" applyFont="1" applyFill="1" applyBorder="1" applyAlignment="1">
      <alignment horizontal="center" vertical="center" wrapText="1"/>
    </xf>
    <xf numFmtId="165" fontId="18" fillId="17" borderId="14" xfId="4" applyNumberFormat="1" applyFont="1" applyFill="1" applyBorder="1" applyAlignment="1">
      <alignment horizontal="center" vertical="center" wrapText="1"/>
    </xf>
    <xf numFmtId="10" fontId="37" fillId="0" borderId="14" xfId="11" applyNumberFormat="1" applyFont="1" applyBorder="1" applyAlignment="1">
      <alignment horizontal="center" vertical="center" wrapText="1"/>
    </xf>
    <xf numFmtId="10" fontId="37" fillId="11" borderId="14" xfId="11" applyNumberFormat="1" applyFont="1" applyFill="1" applyBorder="1" applyAlignment="1">
      <alignment horizontal="center" vertical="center" wrapText="1"/>
    </xf>
    <xf numFmtId="10" fontId="23" fillId="0" borderId="31" xfId="11" applyNumberFormat="1" applyFont="1" applyBorder="1" applyAlignment="1">
      <alignment horizontal="center" vertical="center" wrapText="1"/>
    </xf>
    <xf numFmtId="10" fontId="23" fillId="18" borderId="31" xfId="11" applyNumberFormat="1" applyFont="1" applyFill="1" applyBorder="1" applyAlignment="1">
      <alignment horizontal="center" vertical="center" wrapText="1"/>
    </xf>
    <xf numFmtId="10" fontId="23" fillId="0" borderId="14" xfId="11" applyNumberFormat="1" applyFont="1" applyBorder="1" applyAlignment="1">
      <alignment horizontal="center" vertical="center" wrapText="1"/>
    </xf>
    <xf numFmtId="10" fontId="23" fillId="11" borderId="14" xfId="11" applyNumberFormat="1" applyFont="1" applyFill="1" applyBorder="1" applyAlignment="1">
      <alignment horizontal="center" vertical="center" wrapText="1"/>
    </xf>
    <xf numFmtId="10" fontId="23" fillId="18" borderId="14" xfId="11" applyNumberFormat="1" applyFont="1" applyFill="1" applyBorder="1" applyAlignment="1">
      <alignment horizontal="center" vertical="center" wrapText="1"/>
    </xf>
    <xf numFmtId="10" fontId="23" fillId="11" borderId="31" xfId="11" applyNumberFormat="1" applyFont="1" applyFill="1" applyBorder="1" applyAlignment="1">
      <alignment horizontal="center" vertical="center" wrapText="1"/>
    </xf>
    <xf numFmtId="0" fontId="40" fillId="10" borderId="14" xfId="12" applyFill="1" applyBorder="1" applyAlignment="1">
      <alignment horizontal="center" vertical="center" wrapText="1"/>
    </xf>
    <xf numFmtId="9" fontId="6" fillId="0" borderId="0" xfId="2"/>
    <xf numFmtId="10" fontId="29" fillId="2" borderId="14" xfId="0" applyNumberFormat="1" applyFont="1" applyFill="1" applyBorder="1" applyAlignment="1">
      <alignment horizontal="center" vertical="center"/>
    </xf>
    <xf numFmtId="170" fontId="30" fillId="5" borderId="21" xfId="0" applyNumberFormat="1" applyFont="1" applyFill="1" applyBorder="1" applyAlignment="1">
      <alignment horizontal="center"/>
    </xf>
    <xf numFmtId="171" fontId="6" fillId="0" borderId="0" xfId="2" applyNumberFormat="1"/>
    <xf numFmtId="169" fontId="27" fillId="0" borderId="0" xfId="0" applyNumberFormat="1" applyFont="1"/>
    <xf numFmtId="0" fontId="46" fillId="14" borderId="0" xfId="0" applyFont="1" applyFill="1" applyAlignment="1">
      <alignment horizontal="justify" vertical="center"/>
    </xf>
    <xf numFmtId="0" fontId="47" fillId="14" borderId="0" xfId="0" applyFont="1" applyFill="1"/>
    <xf numFmtId="0" fontId="48" fillId="14" borderId="0" xfId="0" applyFont="1" applyFill="1" applyAlignment="1">
      <alignment horizontal="center" vertical="center"/>
    </xf>
    <xf numFmtId="0" fontId="47" fillId="0" borderId="0" xfId="0" applyFont="1"/>
    <xf numFmtId="0" fontId="0" fillId="14" borderId="0" xfId="0" applyFill="1"/>
    <xf numFmtId="0" fontId="49" fillId="14" borderId="0" xfId="0" applyFont="1" applyFill="1" applyAlignment="1">
      <alignment horizontal="center" vertical="center" wrapText="1"/>
    </xf>
    <xf numFmtId="0" fontId="50" fillId="14" borderId="0" xfId="0" applyFont="1" applyFill="1" applyAlignment="1">
      <alignment horizontal="center" vertical="center"/>
    </xf>
    <xf numFmtId="0" fontId="51" fillId="14" borderId="0" xfId="0" applyFont="1" applyFill="1" applyAlignment="1">
      <alignment horizontal="center" vertical="center"/>
    </xf>
    <xf numFmtId="0" fontId="52" fillId="14" borderId="0" xfId="0" applyFont="1" applyFill="1" applyAlignment="1">
      <alignment horizontal="justify" vertical="center"/>
    </xf>
    <xf numFmtId="0" fontId="49" fillId="14" borderId="0" xfId="0" applyFont="1" applyFill="1" applyAlignment="1">
      <alignment horizontal="left" vertical="center"/>
    </xf>
    <xf numFmtId="0" fontId="52" fillId="14" borderId="0" xfId="0" applyFont="1" applyFill="1" applyAlignment="1">
      <alignment horizontal="left" vertical="center"/>
    </xf>
    <xf numFmtId="172" fontId="29" fillId="14" borderId="0" xfId="0" applyNumberFormat="1" applyFont="1" applyFill="1" applyAlignment="1" applyProtection="1">
      <alignment horizontal="right" vertical="center"/>
      <protection locked="0"/>
    </xf>
    <xf numFmtId="0" fontId="53" fillId="14" borderId="0" xfId="0" applyFont="1" applyFill="1" applyAlignment="1">
      <alignment horizontal="justify" vertical="center"/>
    </xf>
    <xf numFmtId="0" fontId="53" fillId="14" borderId="0" xfId="0" applyFont="1" applyFill="1" applyAlignment="1">
      <alignment horizontal="center" vertical="center" wrapText="1"/>
    </xf>
    <xf numFmtId="0" fontId="53" fillId="14" borderId="0" xfId="0" applyFont="1" applyFill="1" applyAlignment="1">
      <alignment horizontal="center" vertical="center"/>
    </xf>
    <xf numFmtId="0" fontId="58" fillId="9" borderId="14" xfId="12" applyFont="1" applyFill="1" applyBorder="1" applyAlignment="1">
      <alignment horizontal="center" vertical="center" wrapText="1"/>
    </xf>
    <xf numFmtId="0" fontId="57" fillId="10" borderId="14" xfId="4" applyFont="1" applyFill="1" applyBorder="1" applyAlignment="1">
      <alignment horizontal="center" vertical="center" wrapText="1"/>
    </xf>
    <xf numFmtId="0" fontId="27" fillId="19" borderId="14" xfId="0" applyFont="1" applyFill="1" applyBorder="1"/>
    <xf numFmtId="0" fontId="27" fillId="20" borderId="14" xfId="0" applyFont="1" applyFill="1" applyBorder="1"/>
    <xf numFmtId="0" fontId="27" fillId="21" borderId="14" xfId="0" applyFont="1" applyFill="1" applyBorder="1"/>
    <xf numFmtId="0" fontId="54" fillId="14" borderId="0" xfId="0" applyFont="1" applyFill="1"/>
    <xf numFmtId="0" fontId="29" fillId="2" borderId="14" xfId="0" applyFont="1" applyFill="1" applyBorder="1"/>
    <xf numFmtId="4" fontId="29" fillId="2" borderId="14" xfId="1" applyNumberFormat="1" applyFont="1" applyFill="1" applyBorder="1" applyAlignment="1" applyProtection="1">
      <alignment horizontal="center" vertical="center"/>
    </xf>
    <xf numFmtId="10" fontId="29" fillId="2" borderId="14" xfId="2" applyNumberFormat="1" applyFont="1" applyFill="1" applyBorder="1" applyAlignment="1" applyProtection="1">
      <alignment horizontal="center" vertical="center"/>
    </xf>
    <xf numFmtId="0" fontId="29" fillId="2" borderId="14" xfId="0" applyFont="1" applyFill="1" applyBorder="1" applyAlignment="1">
      <alignment horizontal="center" vertical="center"/>
    </xf>
    <xf numFmtId="0" fontId="31" fillId="19" borderId="0" xfId="0" applyFont="1" applyFill="1" applyAlignment="1" applyProtection="1">
      <alignment vertical="center" wrapText="1"/>
      <protection locked="0"/>
    </xf>
    <xf numFmtId="0" fontId="29" fillId="14" borderId="0" xfId="0" applyFont="1" applyFill="1"/>
    <xf numFmtId="0" fontId="54" fillId="14" borderId="0" xfId="0" applyFont="1" applyFill="1" applyAlignment="1">
      <alignment horizontal="right"/>
    </xf>
    <xf numFmtId="0" fontId="54" fillId="14" borderId="0" xfId="0" applyFont="1" applyFill="1" applyAlignment="1" applyProtection="1">
      <alignment horizontal="right" vertical="center" wrapText="1"/>
      <protection locked="0"/>
    </xf>
    <xf numFmtId="0" fontId="27" fillId="14" borderId="0" xfId="0" applyFont="1" applyFill="1" applyAlignment="1" applyProtection="1">
      <alignment horizontal="left" vertical="center" wrapText="1"/>
      <protection locked="0"/>
    </xf>
    <xf numFmtId="0" fontId="54" fillId="14" borderId="0" xfId="0" applyFont="1" applyFill="1" applyAlignment="1" applyProtection="1">
      <alignment vertical="center" wrapText="1"/>
      <protection locked="0"/>
    </xf>
    <xf numFmtId="0" fontId="27" fillId="14" borderId="0" xfId="0" applyFont="1" applyFill="1" applyAlignment="1" applyProtection="1">
      <alignment vertical="center" wrapText="1"/>
      <protection locked="0"/>
    </xf>
    <xf numFmtId="17" fontId="27" fillId="14" borderId="0" xfId="0" applyNumberFormat="1" applyFont="1" applyFill="1" applyAlignment="1" applyProtection="1">
      <alignment horizontal="left" vertical="center" wrapText="1"/>
      <protection locked="0"/>
    </xf>
    <xf numFmtId="0" fontId="59" fillId="0" borderId="0" xfId="0" applyFont="1"/>
    <xf numFmtId="0" fontId="54" fillId="12" borderId="0" xfId="0" applyFont="1" applyFill="1" applyAlignment="1">
      <alignment horizontal="left" vertical="top" wrapText="1"/>
    </xf>
    <xf numFmtId="0" fontId="30" fillId="12" borderId="0" xfId="0" applyFont="1" applyFill="1" applyAlignment="1">
      <alignment horizontal="left" vertical="top" wrapText="1"/>
    </xf>
    <xf numFmtId="0" fontId="54" fillId="12" borderId="36" xfId="0" applyFont="1" applyFill="1" applyBorder="1" applyAlignment="1">
      <alignment horizontal="right" vertical="top" wrapText="1"/>
    </xf>
    <xf numFmtId="0" fontId="55" fillId="13" borderId="36" xfId="0" applyFont="1" applyFill="1" applyBorder="1" applyAlignment="1">
      <alignment horizontal="left" vertical="top" wrapText="1"/>
    </xf>
    <xf numFmtId="0" fontId="55" fillId="13" borderId="36" xfId="0" applyFont="1" applyFill="1" applyBorder="1" applyAlignment="1">
      <alignment horizontal="right" vertical="top" wrapText="1"/>
    </xf>
    <xf numFmtId="4" fontId="55" fillId="13" borderId="36" xfId="0" applyNumberFormat="1" applyFont="1" applyFill="1" applyBorder="1" applyAlignment="1">
      <alignment horizontal="right" vertical="top" wrapText="1"/>
    </xf>
    <xf numFmtId="166" fontId="55" fillId="13" borderId="36" xfId="0" applyNumberFormat="1" applyFont="1" applyFill="1" applyBorder="1" applyAlignment="1">
      <alignment horizontal="right" vertical="top" wrapText="1"/>
    </xf>
    <xf numFmtId="0" fontId="56" fillId="22" borderId="36" xfId="0" applyFont="1" applyFill="1" applyBorder="1" applyAlignment="1">
      <alignment horizontal="left" vertical="top" wrapText="1"/>
    </xf>
    <xf numFmtId="0" fontId="56" fillId="22" borderId="36" xfId="0" applyFont="1" applyFill="1" applyBorder="1" applyAlignment="1">
      <alignment horizontal="right" vertical="top" wrapText="1"/>
    </xf>
    <xf numFmtId="0" fontId="56" fillId="22" borderId="36" xfId="0" applyFont="1" applyFill="1" applyBorder="1" applyAlignment="1">
      <alignment horizontal="center" vertical="top" wrapText="1"/>
    </xf>
    <xf numFmtId="4" fontId="56" fillId="22" borderId="36" xfId="0" applyNumberFormat="1" applyFont="1" applyFill="1" applyBorder="1" applyAlignment="1">
      <alignment horizontal="right" vertical="top" wrapText="1"/>
    </xf>
    <xf numFmtId="166" fontId="56" fillId="22" borderId="36" xfId="0" applyNumberFormat="1" applyFont="1" applyFill="1" applyBorder="1" applyAlignment="1">
      <alignment horizontal="right" vertical="top" wrapText="1"/>
    </xf>
    <xf numFmtId="0" fontId="30" fillId="12" borderId="0" xfId="0" applyFont="1" applyFill="1" applyAlignment="1">
      <alignment horizontal="right" vertical="top" wrapText="1"/>
    </xf>
    <xf numFmtId="0" fontId="29" fillId="12" borderId="0" xfId="0" applyFont="1" applyFill="1" applyAlignment="1">
      <alignment horizontal="center" vertical="top" wrapText="1"/>
    </xf>
    <xf numFmtId="0" fontId="29" fillId="12" borderId="0" xfId="0" applyFont="1" applyFill="1" applyAlignment="1">
      <alignment horizontal="left" vertical="top" wrapText="1"/>
    </xf>
    <xf numFmtId="0" fontId="41" fillId="12" borderId="0" xfId="0" applyFont="1" applyFill="1" applyAlignment="1">
      <alignment horizontal="left" vertical="top" wrapText="1"/>
    </xf>
    <xf numFmtId="0" fontId="44" fillId="12" borderId="0" xfId="0" applyFont="1" applyFill="1" applyAlignment="1">
      <alignment horizontal="left" vertical="top" wrapText="1"/>
    </xf>
    <xf numFmtId="0" fontId="41" fillId="12" borderId="36" xfId="0" applyFont="1" applyFill="1" applyBorder="1" applyAlignment="1">
      <alignment horizontal="right" vertical="top" wrapText="1"/>
    </xf>
    <xf numFmtId="0" fontId="42" fillId="13" borderId="36" xfId="0" applyFont="1" applyFill="1" applyBorder="1" applyAlignment="1">
      <alignment horizontal="left" vertical="top" wrapText="1"/>
    </xf>
    <xf numFmtId="0" fontId="42" fillId="13" borderId="36" xfId="0" applyFont="1" applyFill="1" applyBorder="1" applyAlignment="1">
      <alignment horizontal="right" vertical="top" wrapText="1"/>
    </xf>
    <xf numFmtId="4" fontId="42" fillId="13" borderId="36" xfId="0" applyNumberFormat="1" applyFont="1" applyFill="1" applyBorder="1" applyAlignment="1">
      <alignment horizontal="right" vertical="top" wrapText="1"/>
    </xf>
    <xf numFmtId="166" fontId="42" fillId="13" borderId="36" xfId="0" applyNumberFormat="1" applyFont="1" applyFill="1" applyBorder="1" applyAlignment="1">
      <alignment horizontal="right" vertical="top" wrapText="1"/>
    </xf>
    <xf numFmtId="0" fontId="43" fillId="22" borderId="36" xfId="0" applyFont="1" applyFill="1" applyBorder="1" applyAlignment="1">
      <alignment horizontal="left" vertical="top" wrapText="1"/>
    </xf>
    <xf numFmtId="0" fontId="43" fillId="22" borderId="36" xfId="0" applyFont="1" applyFill="1" applyBorder="1" applyAlignment="1">
      <alignment horizontal="right" vertical="top" wrapText="1"/>
    </xf>
    <xf numFmtId="0" fontId="43" fillId="22" borderId="36" xfId="0" applyFont="1" applyFill="1" applyBorder="1" applyAlignment="1">
      <alignment horizontal="center" vertical="top" wrapText="1"/>
    </xf>
    <xf numFmtId="4" fontId="43" fillId="22" borderId="36" xfId="0" applyNumberFormat="1" applyFont="1" applyFill="1" applyBorder="1" applyAlignment="1">
      <alignment horizontal="right" vertical="top" wrapText="1"/>
    </xf>
    <xf numFmtId="166" fontId="43" fillId="22" borderId="36" xfId="0" applyNumberFormat="1" applyFont="1" applyFill="1" applyBorder="1" applyAlignment="1">
      <alignment horizontal="right" vertical="top" wrapText="1"/>
    </xf>
    <xf numFmtId="0" fontId="44" fillId="12" borderId="0" xfId="0" applyFont="1" applyFill="1" applyAlignment="1">
      <alignment horizontal="right" vertical="top" wrapText="1"/>
    </xf>
    <xf numFmtId="0" fontId="45" fillId="12" borderId="0" xfId="0" applyFont="1" applyFill="1" applyAlignment="1">
      <alignment horizontal="center" vertical="top" wrapText="1"/>
    </xf>
    <xf numFmtId="0" fontId="45" fillId="12" borderId="0" xfId="0" applyFont="1" applyFill="1" applyAlignment="1">
      <alignment horizontal="left" vertical="top" wrapText="1"/>
    </xf>
    <xf numFmtId="0" fontId="41" fillId="12" borderId="0" xfId="0" applyFont="1" applyFill="1" applyAlignment="1">
      <alignment horizontal="right" vertical="top" wrapText="1"/>
    </xf>
    <xf numFmtId="0" fontId="50" fillId="14" borderId="0" xfId="0" applyFont="1" applyFill="1" applyAlignment="1">
      <alignment horizontal="center" vertical="center" wrapText="1"/>
    </xf>
    <xf numFmtId="0" fontId="4" fillId="2" borderId="0" xfId="0" applyFont="1" applyFill="1" applyAlignment="1">
      <alignment horizontal="center" vertical="center" wrapText="1"/>
    </xf>
    <xf numFmtId="0" fontId="6" fillId="4" borderId="9" xfId="0" applyFont="1" applyFill="1" applyBorder="1" applyAlignment="1">
      <alignment horizontal="center" vertical="center"/>
    </xf>
    <xf numFmtId="0" fontId="6" fillId="4" borderId="0" xfId="0" applyFont="1" applyFill="1" applyAlignment="1">
      <alignment horizontal="center" vertical="center"/>
    </xf>
    <xf numFmtId="0" fontId="7" fillId="2" borderId="8" xfId="0" applyFont="1" applyFill="1" applyBorder="1" applyAlignment="1">
      <alignment horizontal="left" vertical="top" wrapText="1"/>
    </xf>
    <xf numFmtId="0" fontId="8" fillId="4" borderId="9" xfId="0" applyFont="1" applyFill="1" applyBorder="1" applyAlignment="1">
      <alignment horizontal="left" vertical="top" wrapText="1"/>
    </xf>
    <xf numFmtId="0" fontId="11" fillId="4" borderId="9" xfId="0" applyFont="1" applyFill="1" applyBorder="1" applyAlignment="1">
      <alignment horizontal="center" vertical="center"/>
    </xf>
    <xf numFmtId="0" fontId="30" fillId="12" borderId="0" xfId="0" applyFont="1" applyFill="1" applyAlignment="1">
      <alignment horizontal="right" vertical="top" wrapText="1"/>
    </xf>
    <xf numFmtId="0" fontId="30" fillId="12" borderId="0" xfId="0" applyFont="1" applyFill="1" applyAlignment="1">
      <alignment horizontal="left" vertical="top" wrapText="1"/>
    </xf>
    <xf numFmtId="4" fontId="30" fillId="12" borderId="0" xfId="0" applyNumberFormat="1" applyFont="1" applyFill="1" applyAlignment="1">
      <alignment horizontal="right" vertical="top" wrapText="1"/>
    </xf>
    <xf numFmtId="0" fontId="54" fillId="12" borderId="0" xfId="0" applyFont="1" applyFill="1" applyAlignment="1">
      <alignment horizontal="left" vertical="top" wrapText="1"/>
    </xf>
    <xf numFmtId="0" fontId="54" fillId="12" borderId="36" xfId="0" applyFont="1" applyFill="1" applyBorder="1" applyAlignment="1">
      <alignment horizontal="left" vertical="top" wrapText="1"/>
    </xf>
    <xf numFmtId="0" fontId="54" fillId="12" borderId="36" xfId="0" applyFont="1" applyFill="1" applyBorder="1" applyAlignment="1">
      <alignment horizontal="right" vertical="top" wrapText="1"/>
    </xf>
    <xf numFmtId="0" fontId="54" fillId="12" borderId="36" xfId="0" applyFont="1" applyFill="1" applyBorder="1" applyAlignment="1">
      <alignment horizontal="center" vertical="top" wrapText="1"/>
    </xf>
    <xf numFmtId="0" fontId="54" fillId="12" borderId="0" xfId="0" applyFont="1" applyFill="1" applyAlignment="1">
      <alignment horizontal="center" wrapText="1"/>
    </xf>
    <xf numFmtId="0" fontId="27" fillId="0" borderId="0" xfId="0" applyFont="1"/>
    <xf numFmtId="0" fontId="44" fillId="12" borderId="0" xfId="0" applyFont="1" applyFill="1" applyAlignment="1">
      <alignment horizontal="right" vertical="top" wrapText="1"/>
    </xf>
    <xf numFmtId="0" fontId="44" fillId="12" borderId="0" xfId="0" applyFont="1" applyFill="1" applyAlignment="1">
      <alignment horizontal="left" vertical="top" wrapText="1"/>
    </xf>
    <xf numFmtId="4" fontId="44" fillId="12" borderId="0" xfId="0" applyNumberFormat="1" applyFont="1" applyFill="1" applyAlignment="1">
      <alignment horizontal="right" vertical="top" wrapText="1"/>
    </xf>
    <xf numFmtId="0" fontId="41" fillId="12" borderId="0" xfId="0" applyFont="1" applyFill="1" applyAlignment="1">
      <alignment horizontal="left" vertical="top" wrapText="1"/>
    </xf>
    <xf numFmtId="0" fontId="41" fillId="12" borderId="36" xfId="0" applyFont="1" applyFill="1" applyBorder="1" applyAlignment="1">
      <alignment horizontal="left" vertical="top" wrapText="1"/>
    </xf>
    <xf numFmtId="0" fontId="41" fillId="12" borderId="36" xfId="0" applyFont="1" applyFill="1" applyBorder="1" applyAlignment="1">
      <alignment horizontal="right" vertical="top" wrapText="1"/>
    </xf>
    <xf numFmtId="0" fontId="41" fillId="12" borderId="36" xfId="0" applyFont="1" applyFill="1" applyBorder="1" applyAlignment="1">
      <alignment horizontal="center" vertical="top" wrapText="1"/>
    </xf>
    <xf numFmtId="0" fontId="41" fillId="12" borderId="0" xfId="0" applyFont="1" applyFill="1" applyAlignment="1">
      <alignment horizontal="center" wrapText="1"/>
    </xf>
    <xf numFmtId="0" fontId="0" fillId="0" borderId="0" xfId="0"/>
    <xf numFmtId="0" fontId="30" fillId="5" borderId="14" xfId="0" applyFont="1" applyFill="1" applyBorder="1" applyAlignment="1">
      <alignment horizontal="center"/>
    </xf>
    <xf numFmtId="0" fontId="30" fillId="5" borderId="13" xfId="0" applyFont="1" applyFill="1" applyBorder="1" applyAlignment="1">
      <alignment horizontal="center"/>
    </xf>
    <xf numFmtId="0" fontId="31" fillId="5" borderId="0" xfId="0" applyFont="1" applyFill="1" applyAlignment="1">
      <alignment horizontal="center" vertical="center"/>
    </xf>
    <xf numFmtId="0" fontId="33" fillId="2" borderId="42" xfId="0" applyFont="1" applyFill="1" applyBorder="1" applyAlignment="1">
      <alignment horizontal="center" vertical="center"/>
    </xf>
    <xf numFmtId="0" fontId="39" fillId="2" borderId="0" xfId="0" applyFont="1" applyFill="1" applyAlignment="1">
      <alignment horizontal="center" vertical="center"/>
    </xf>
    <xf numFmtId="0" fontId="27" fillId="14" borderId="0" xfId="0" applyFont="1" applyFill="1" applyAlignment="1">
      <alignment horizontal="left"/>
    </xf>
    <xf numFmtId="0" fontId="29" fillId="2" borderId="21" xfId="0" applyFont="1" applyFill="1" applyBorder="1" applyAlignment="1">
      <alignment horizontal="center" vertical="center"/>
    </xf>
    <xf numFmtId="0" fontId="30" fillId="5" borderId="41" xfId="0" applyFont="1" applyFill="1" applyBorder="1" applyAlignment="1">
      <alignment horizontal="center"/>
    </xf>
    <xf numFmtId="0" fontId="30" fillId="5" borderId="20" xfId="0" applyFont="1" applyFill="1" applyBorder="1" applyAlignment="1">
      <alignment horizontal="center"/>
    </xf>
    <xf numFmtId="0" fontId="29" fillId="2" borderId="39" xfId="0" applyFont="1" applyFill="1" applyBorder="1" applyAlignment="1">
      <alignment horizontal="left" vertical="center"/>
    </xf>
    <xf numFmtId="0" fontId="29" fillId="2" borderId="12" xfId="0" applyFont="1" applyFill="1" applyBorder="1" applyAlignment="1">
      <alignment horizontal="left" vertical="center"/>
    </xf>
    <xf numFmtId="0" fontId="29" fillId="2" borderId="18" xfId="0" applyFont="1" applyFill="1" applyBorder="1" applyAlignment="1">
      <alignment horizontal="left" vertical="center"/>
    </xf>
    <xf numFmtId="0" fontId="30" fillId="2" borderId="15" xfId="0" applyFont="1" applyFill="1" applyBorder="1" applyAlignment="1">
      <alignment horizontal="center"/>
    </xf>
    <xf numFmtId="0" fontId="30" fillId="2" borderId="16" xfId="0" applyFont="1" applyFill="1" applyBorder="1" applyAlignment="1">
      <alignment horizontal="center"/>
    </xf>
    <xf numFmtId="0" fontId="30" fillId="2" borderId="13" xfId="0" applyFont="1" applyFill="1" applyBorder="1" applyAlignment="1">
      <alignment horizontal="center"/>
    </xf>
    <xf numFmtId="0" fontId="30" fillId="6" borderId="15" xfId="0" applyFont="1" applyFill="1" applyBorder="1" applyAlignment="1">
      <alignment horizontal="center" vertical="center"/>
    </xf>
    <xf numFmtId="0" fontId="30" fillId="6" borderId="16" xfId="0" applyFont="1" applyFill="1" applyBorder="1" applyAlignment="1">
      <alignment horizontal="center" vertical="center"/>
    </xf>
    <xf numFmtId="0" fontId="30" fillId="6" borderId="13" xfId="0" applyFont="1" applyFill="1" applyBorder="1" applyAlignment="1">
      <alignment horizontal="center" vertical="center"/>
    </xf>
    <xf numFmtId="0" fontId="26" fillId="5" borderId="37" xfId="0" applyFont="1" applyFill="1" applyBorder="1" applyAlignment="1">
      <alignment horizontal="center" vertical="center"/>
    </xf>
    <xf numFmtId="0" fontId="26" fillId="5" borderId="38"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39"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8" fillId="5" borderId="14" xfId="0" applyFont="1" applyFill="1" applyBorder="1" applyAlignment="1">
      <alignment horizontal="right" vertical="center" wrapText="1"/>
    </xf>
    <xf numFmtId="0" fontId="28" fillId="5" borderId="13" xfId="0" applyFont="1" applyFill="1" applyBorder="1" applyAlignment="1">
      <alignment horizontal="right" vertical="center" wrapText="1"/>
    </xf>
    <xf numFmtId="0" fontId="29" fillId="2" borderId="15" xfId="0" applyFont="1" applyFill="1" applyBorder="1" applyAlignment="1">
      <alignment horizontal="center"/>
    </xf>
    <xf numFmtId="0" fontId="29" fillId="2" borderId="16" xfId="0" applyFont="1" applyFill="1" applyBorder="1" applyAlignment="1">
      <alignment horizontal="center"/>
    </xf>
    <xf numFmtId="0" fontId="29" fillId="2" borderId="13" xfId="0" applyFont="1" applyFill="1" applyBorder="1" applyAlignment="1">
      <alignment horizontal="center"/>
    </xf>
    <xf numFmtId="0" fontId="29" fillId="2" borderId="14" xfId="0" applyFont="1" applyFill="1" applyBorder="1" applyAlignment="1">
      <alignment horizontal="center" vertical="center"/>
    </xf>
    <xf numFmtId="0" fontId="17" fillId="7" borderId="21" xfId="4" applyFont="1" applyFill="1" applyBorder="1" applyAlignment="1">
      <alignment horizontal="center" vertical="center" wrapText="1"/>
    </xf>
    <xf numFmtId="0" fontId="17" fillId="8" borderId="21" xfId="4" applyFont="1" applyFill="1" applyBorder="1" applyAlignment="1">
      <alignment horizontal="center" vertical="center" wrapText="1"/>
    </xf>
    <xf numFmtId="0" fontId="17" fillId="6" borderId="14" xfId="4" applyFont="1" applyFill="1" applyBorder="1" applyAlignment="1">
      <alignment horizontal="center" vertical="center" wrapText="1"/>
    </xf>
    <xf numFmtId="0" fontId="17" fillId="6" borderId="23" xfId="4" applyFont="1" applyFill="1" applyBorder="1" applyAlignment="1">
      <alignment horizontal="center" vertical="center" wrapText="1"/>
    </xf>
    <xf numFmtId="0" fontId="24" fillId="7" borderId="35" xfId="0" applyFont="1" applyFill="1" applyBorder="1" applyAlignment="1">
      <alignment horizontal="center" vertical="center" wrapText="1"/>
    </xf>
    <xf numFmtId="0" fontId="8" fillId="11" borderId="26"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1" borderId="44" xfId="0" applyFont="1" applyFill="1" applyBorder="1" applyAlignment="1">
      <alignment horizontal="center" vertical="center" wrapText="1"/>
    </xf>
    <xf numFmtId="0" fontId="37" fillId="11" borderId="0" xfId="0" applyFont="1" applyFill="1" applyAlignment="1">
      <alignment horizontal="center" vertical="center" wrapText="1"/>
    </xf>
    <xf numFmtId="0" fontId="37" fillId="11" borderId="10" xfId="0" applyFont="1" applyFill="1" applyBorder="1" applyAlignment="1">
      <alignment horizontal="center" vertical="center" wrapText="1"/>
    </xf>
    <xf numFmtId="0" fontId="37" fillId="18" borderId="43" xfId="0" applyFont="1" applyFill="1" applyBorder="1" applyAlignment="1">
      <alignment horizontal="center" vertical="center" wrapText="1"/>
    </xf>
    <xf numFmtId="0" fontId="27" fillId="0" borderId="0" xfId="0" applyFont="1" applyFill="1" applyAlignment="1">
      <alignment horizontal="left"/>
    </xf>
  </cellXfs>
  <cellStyles count="13">
    <cellStyle name="Excel Built-in Percent 1" xfId="11" xr:uid="{2482BFF1-67CC-4482-A4A5-76D66E37D59B}"/>
    <cellStyle name="Hiperlink" xfId="12" builtinId="8"/>
    <cellStyle name="Moeda" xfId="1" builtinId="4"/>
    <cellStyle name="Normal" xfId="0" builtinId="0"/>
    <cellStyle name="Normal 2" xfId="4" xr:uid="{00000000-0005-0000-0000-000007000000}"/>
    <cellStyle name="Normal 3" xfId="5" xr:uid="{00000000-0005-0000-0000-000008000000}"/>
    <cellStyle name="Normal 4" xfId="6" xr:uid="{00000000-0005-0000-0000-000009000000}"/>
    <cellStyle name="Normal 5" xfId="7" xr:uid="{00000000-0005-0000-0000-00000A000000}"/>
    <cellStyle name="Normal 6" xfId="8" xr:uid="{00000000-0005-0000-0000-00000B000000}"/>
    <cellStyle name="Normal 7" xfId="9" xr:uid="{00000000-0005-0000-0000-00000C000000}"/>
    <cellStyle name="Normal 8" xfId="3" xr:uid="{00000000-0005-0000-0000-000006000000}"/>
    <cellStyle name="Normal 9" xfId="10" xr:uid="{00000000-0005-0000-0000-000036000000}"/>
    <cellStyle name="Porcentagem"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CCFFCC"/>
      <rgbColor rgb="FFEBF1DE"/>
      <rgbColor rgb="FFD9D9D9"/>
      <rgbColor rgb="FFD7E4BD"/>
      <rgbColor rgb="FFEEEEEE"/>
      <rgbColor rgb="FFDDD9C3"/>
      <rgbColor rgb="FF3366FF"/>
      <rgbColor rgb="FF33CCCC"/>
      <rgbColor rgb="FF92D050"/>
      <rgbColor rgb="FFFFCC00"/>
      <rgbColor rgb="FFFF9900"/>
      <rgbColor rgb="FFFF6600"/>
      <rgbColor rgb="FF666699"/>
      <rgbColor rgb="FFC3D69B"/>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28440</xdr:colOff>
      <xdr:row>2</xdr:row>
      <xdr:rowOff>162000</xdr:rowOff>
    </xdr:from>
    <xdr:to>
      <xdr:col>23</xdr:col>
      <xdr:colOff>16560</xdr:colOff>
      <xdr:row>25</xdr:row>
      <xdr:rowOff>1080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10014120" y="657000"/>
          <a:ext cx="7714800" cy="4307040"/>
        </a:xfrm>
        <a:prstGeom prst="rect">
          <a:avLst/>
        </a:prstGeom>
        <a:noFill/>
        <a:ln>
          <a:noFill/>
        </a:ln>
      </xdr:spPr>
      <xdr:style>
        <a:lnRef idx="2">
          <a:schemeClr val="accent6"/>
        </a:lnRef>
        <a:fillRef idx="1">
          <a:schemeClr val="lt1"/>
        </a:fillRef>
        <a:effectRef idx="0">
          <a:schemeClr val="accent6"/>
        </a:effectRef>
        <a:fontRef idx="minor"/>
      </xdr:style>
      <xdr:txBody>
        <a:bodyPr lIns="90000" tIns="45000" rIns="90000" bIns="45000">
          <a:spAutoFit/>
        </a:bodyPr>
        <a:lstStyle/>
        <a:p>
          <a:pPr algn="ctr">
            <a:lnSpc>
              <a:spcPct val="100000"/>
            </a:lnSpc>
          </a:pPr>
          <a:r>
            <a:rPr lang="pt-BR" sz="900" b="1" strike="noStrike" spc="-1">
              <a:solidFill>
                <a:srgbClr val="000000"/>
              </a:solidFill>
              <a:latin typeface="Arial"/>
            </a:rPr>
            <a:t>Lei Complementar Federal nº 116, de 31de julho de 2003</a:t>
          </a:r>
          <a:endParaRPr lang="pt-BR" sz="900" b="0" strike="noStrike" spc="-1">
            <a:latin typeface="Times New Roman"/>
          </a:endParaRPr>
        </a:p>
        <a:p>
          <a:pPr>
            <a:lnSpc>
              <a:spcPct val="100000"/>
            </a:lnSpc>
          </a:pPr>
          <a:r>
            <a:rPr lang="pt-BR" sz="900" b="1" strike="noStrike" spc="-1">
              <a:solidFill>
                <a:srgbClr val="000000"/>
              </a:solidFill>
              <a:latin typeface="Arial"/>
            </a:rPr>
            <a:t>01 - </a:t>
          </a:r>
          <a:r>
            <a:rPr lang="pt-BR" sz="900" b="0" strike="noStrike" spc="-1">
              <a:solidFill>
                <a:srgbClr val="000000"/>
              </a:solidFill>
              <a:latin typeface="Arial"/>
            </a:rPr>
            <a:t>Engenharia, agronomia, agrimensura, arquitetura, geologia, urbanismo, paisagismo e congêneres.</a:t>
          </a:r>
          <a:endParaRPr lang="pt-BR" sz="900" b="0" strike="noStrike" spc="-1">
            <a:latin typeface="Times New Roman"/>
          </a:endParaRPr>
        </a:p>
        <a:p>
          <a:pPr>
            <a:lnSpc>
              <a:spcPct val="100000"/>
            </a:lnSpc>
          </a:pPr>
          <a:r>
            <a:rPr lang="pt-BR" sz="900" b="1" strike="noStrike" spc="-1">
              <a:solidFill>
                <a:srgbClr val="000000"/>
              </a:solidFill>
              <a:latin typeface="Arial"/>
            </a:rPr>
            <a:t>02 - </a:t>
          </a:r>
          <a:r>
            <a:rPr lang="pt-BR" sz="900" b="0" strike="noStrike" spc="-1">
              <a:solidFill>
                <a:srgbClr val="000000"/>
              </a:solidFill>
              <a:latin typeface="Arial"/>
            </a:rPr>
            <a:t>Execução, por administração, empreitada ou subempreitada, de obras de construção civil, hidráulica ou elétrica e de outras obras semelhantes, inclusive sondagem, perfuração de poços, escavação, drenagem e irrigação, terraplanagem, pavimentação, concretagem e a instalação e montagem de produtos, peças e equipamentos (exceto o fornecimento de mercadorias produzidas pelo prestador de serviços fora do local da prestação dos serviços, que fica sujeito ao ICMS). </a:t>
          </a:r>
          <a:endParaRPr lang="pt-BR" sz="900" b="0" strike="noStrike" spc="-1">
            <a:latin typeface="Times New Roman"/>
          </a:endParaRPr>
        </a:p>
        <a:p>
          <a:pPr>
            <a:lnSpc>
              <a:spcPct val="100000"/>
            </a:lnSpc>
          </a:pPr>
          <a:r>
            <a:rPr lang="pt-BR" sz="900" b="1" strike="noStrike" spc="-1">
              <a:solidFill>
                <a:srgbClr val="000000"/>
              </a:solidFill>
              <a:latin typeface="Arial"/>
            </a:rPr>
            <a:t>03 - </a:t>
          </a:r>
          <a:r>
            <a:rPr lang="pt-BR" sz="900" b="0" strike="noStrike" spc="-1">
              <a:solidFill>
                <a:srgbClr val="000000"/>
              </a:solidFill>
              <a:latin typeface="Arial"/>
            </a:rPr>
            <a:t>Elaboração de planos diretores, estudos de viabilidade, estudos organizacionais e outros, relacionados com obras e serviços de engenharia; elaboração de anteprojetos, projetos básicos e projetos executivos para trabalhos de engenharia. </a:t>
          </a:r>
          <a:endParaRPr lang="pt-BR" sz="900" b="0" strike="noStrike" spc="-1">
            <a:latin typeface="Times New Roman"/>
          </a:endParaRPr>
        </a:p>
        <a:p>
          <a:pPr>
            <a:lnSpc>
              <a:spcPct val="100000"/>
            </a:lnSpc>
          </a:pPr>
          <a:r>
            <a:rPr lang="pt-BR" sz="900" b="1" strike="noStrike" spc="-1">
              <a:solidFill>
                <a:srgbClr val="000000"/>
              </a:solidFill>
              <a:latin typeface="Arial"/>
            </a:rPr>
            <a:t>04 - </a:t>
          </a:r>
          <a:r>
            <a:rPr lang="pt-BR" sz="900" b="0" strike="noStrike" spc="-1">
              <a:solidFill>
                <a:srgbClr val="000000"/>
              </a:solidFill>
              <a:latin typeface="Arial"/>
            </a:rPr>
            <a:t>Demolição. </a:t>
          </a:r>
          <a:endParaRPr lang="pt-BR" sz="900" b="0" strike="noStrike" spc="-1">
            <a:latin typeface="Times New Roman"/>
          </a:endParaRPr>
        </a:p>
        <a:p>
          <a:pPr>
            <a:lnSpc>
              <a:spcPct val="100000"/>
            </a:lnSpc>
          </a:pPr>
          <a:r>
            <a:rPr lang="pt-BR" sz="900" b="1" strike="noStrike" spc="-1">
              <a:solidFill>
                <a:srgbClr val="000000"/>
              </a:solidFill>
              <a:latin typeface="Arial"/>
            </a:rPr>
            <a:t>05 - </a:t>
          </a:r>
          <a:r>
            <a:rPr lang="pt-BR" sz="900" b="0" strike="noStrike" spc="-1">
              <a:solidFill>
                <a:srgbClr val="000000"/>
              </a:solidFill>
              <a:latin typeface="Arial"/>
            </a:rPr>
            <a:t>Reparação, conservação e reforma de edifícios, estradas, pontes, portos e congêneres (exceto o fornecimento de mercadorias produzidas pelo prestador dos serviços, fora do local da prestação dos serviços, que fica sujeito ao ICMS). </a:t>
          </a:r>
          <a:endParaRPr lang="pt-BR" sz="900" b="0" strike="noStrike" spc="-1">
            <a:latin typeface="Times New Roman"/>
          </a:endParaRPr>
        </a:p>
        <a:p>
          <a:pPr>
            <a:lnSpc>
              <a:spcPct val="100000"/>
            </a:lnSpc>
          </a:pPr>
          <a:r>
            <a:rPr lang="pt-BR" sz="900" b="1" strike="noStrike" spc="-1">
              <a:solidFill>
                <a:srgbClr val="000000"/>
              </a:solidFill>
              <a:latin typeface="Arial"/>
            </a:rPr>
            <a:t>06 </a:t>
          </a:r>
          <a:r>
            <a:rPr lang="pt-BR" sz="900" b="0" strike="noStrike" spc="-1">
              <a:solidFill>
                <a:srgbClr val="000000"/>
              </a:solidFill>
              <a:latin typeface="Arial"/>
            </a:rPr>
            <a:t>- Colocação e instalação de tapetes, carpetes, assoalhos, cortinas, revestimentos de parede, vidros, divisórias, placas de gesso e congêneres, com material fornecido pelo tomador do serviço. </a:t>
          </a:r>
          <a:endParaRPr lang="pt-BR" sz="900" b="0" strike="noStrike" spc="-1">
            <a:latin typeface="Times New Roman"/>
          </a:endParaRPr>
        </a:p>
        <a:p>
          <a:pPr>
            <a:lnSpc>
              <a:spcPct val="100000"/>
            </a:lnSpc>
          </a:pPr>
          <a:r>
            <a:rPr lang="pt-BR" sz="900" b="1" strike="noStrike" spc="-1">
              <a:solidFill>
                <a:srgbClr val="000000"/>
              </a:solidFill>
              <a:latin typeface="Arial"/>
            </a:rPr>
            <a:t>07 - </a:t>
          </a:r>
          <a:r>
            <a:rPr lang="pt-BR" sz="900" b="0" strike="noStrike" spc="-1">
              <a:solidFill>
                <a:srgbClr val="000000"/>
              </a:solidFill>
              <a:latin typeface="Arial"/>
            </a:rPr>
            <a:t>Recuperação, raspagem, polimento e lustração de pisos e congêneres. </a:t>
          </a:r>
          <a:endParaRPr lang="pt-BR" sz="900" b="0" strike="noStrike" spc="-1">
            <a:latin typeface="Times New Roman"/>
          </a:endParaRPr>
        </a:p>
        <a:p>
          <a:pPr>
            <a:lnSpc>
              <a:spcPct val="100000"/>
            </a:lnSpc>
          </a:pPr>
          <a:r>
            <a:rPr lang="pt-BR" sz="900" b="1" strike="noStrike" spc="-1">
              <a:solidFill>
                <a:srgbClr val="000000"/>
              </a:solidFill>
              <a:latin typeface="Arial"/>
            </a:rPr>
            <a:t>08 - </a:t>
          </a:r>
          <a:r>
            <a:rPr lang="pt-BR" sz="900" b="0" strike="noStrike" spc="-1">
              <a:solidFill>
                <a:srgbClr val="000000"/>
              </a:solidFill>
              <a:latin typeface="Arial"/>
            </a:rPr>
            <a:t>Calafetação. </a:t>
          </a:r>
          <a:endParaRPr lang="pt-BR" sz="900" b="0" strike="noStrike" spc="-1">
            <a:latin typeface="Times New Roman"/>
          </a:endParaRPr>
        </a:p>
        <a:p>
          <a:pPr>
            <a:lnSpc>
              <a:spcPct val="100000"/>
            </a:lnSpc>
          </a:pPr>
          <a:r>
            <a:rPr lang="pt-BR" sz="900" b="1" strike="noStrike" spc="-1">
              <a:solidFill>
                <a:srgbClr val="000000"/>
              </a:solidFill>
              <a:latin typeface="Arial"/>
            </a:rPr>
            <a:t>09 - </a:t>
          </a:r>
          <a:r>
            <a:rPr lang="pt-BR" sz="900" b="0" strike="noStrike" spc="-1">
              <a:solidFill>
                <a:srgbClr val="000000"/>
              </a:solidFill>
              <a:latin typeface="Arial"/>
            </a:rPr>
            <a:t>Varrição, coleta, remoção, incineração, tratamento, reciclagem, separação e destinação final de lixo, rejeitos e outros resíduos quaisquer. </a:t>
          </a:r>
          <a:endParaRPr lang="pt-BR" sz="900" b="0" strike="noStrike" spc="-1">
            <a:latin typeface="Times New Roman"/>
          </a:endParaRPr>
        </a:p>
        <a:p>
          <a:pPr>
            <a:lnSpc>
              <a:spcPct val="100000"/>
            </a:lnSpc>
          </a:pPr>
          <a:r>
            <a:rPr lang="pt-BR" sz="900" b="1" strike="noStrike" spc="-1">
              <a:solidFill>
                <a:srgbClr val="000000"/>
              </a:solidFill>
              <a:latin typeface="Arial"/>
            </a:rPr>
            <a:t>10 - </a:t>
          </a:r>
          <a:r>
            <a:rPr lang="pt-BR" sz="900" b="0" strike="noStrike" spc="-1">
              <a:solidFill>
                <a:srgbClr val="000000"/>
              </a:solidFill>
              <a:latin typeface="Arial"/>
            </a:rPr>
            <a:t>Limpeza, manutenção e conservação de vias e logradouros públicos, imóveis, chaminés, piscinas, parques, jardins e congêneres. </a:t>
          </a:r>
          <a:endParaRPr lang="pt-BR" sz="900" b="0" strike="noStrike" spc="-1">
            <a:latin typeface="Times New Roman"/>
          </a:endParaRPr>
        </a:p>
        <a:p>
          <a:pPr>
            <a:lnSpc>
              <a:spcPct val="100000"/>
            </a:lnSpc>
          </a:pPr>
          <a:r>
            <a:rPr lang="pt-BR" sz="900" b="1" strike="noStrike" spc="-1">
              <a:solidFill>
                <a:srgbClr val="000000"/>
              </a:solidFill>
              <a:latin typeface="Arial"/>
            </a:rPr>
            <a:t>11 - </a:t>
          </a:r>
          <a:r>
            <a:rPr lang="pt-BR" sz="900" b="0" strike="noStrike" spc="-1">
              <a:solidFill>
                <a:srgbClr val="000000"/>
              </a:solidFill>
              <a:latin typeface="Arial"/>
            </a:rPr>
            <a:t>Decoração e jardinagem, inclusive corte e poda de árvores. </a:t>
          </a:r>
          <a:endParaRPr lang="pt-BR" sz="900" b="0" strike="noStrike" spc="-1">
            <a:latin typeface="Times New Roman"/>
          </a:endParaRPr>
        </a:p>
        <a:p>
          <a:pPr>
            <a:lnSpc>
              <a:spcPct val="100000"/>
            </a:lnSpc>
          </a:pPr>
          <a:r>
            <a:rPr lang="pt-BR" sz="900" b="1" strike="noStrike" spc="-1">
              <a:solidFill>
                <a:srgbClr val="000000"/>
              </a:solidFill>
              <a:latin typeface="Arial"/>
            </a:rPr>
            <a:t>12 -</a:t>
          </a:r>
          <a:r>
            <a:rPr lang="pt-BR" sz="900" b="0" strike="noStrike" spc="-1">
              <a:solidFill>
                <a:srgbClr val="000000"/>
              </a:solidFill>
              <a:latin typeface="Arial"/>
            </a:rPr>
            <a:t> Controle e tratamento de efluentes de qualquer natureza e de agentes físicos, químicos e biológicos. </a:t>
          </a:r>
          <a:endParaRPr lang="pt-BR" sz="900" b="0" strike="noStrike" spc="-1">
            <a:latin typeface="Times New Roman"/>
          </a:endParaRPr>
        </a:p>
        <a:p>
          <a:pPr>
            <a:lnSpc>
              <a:spcPct val="100000"/>
            </a:lnSpc>
          </a:pPr>
          <a:r>
            <a:rPr lang="pt-BR" sz="900" b="1" strike="noStrike" spc="-1">
              <a:solidFill>
                <a:srgbClr val="000000"/>
              </a:solidFill>
              <a:latin typeface="Arial"/>
            </a:rPr>
            <a:t>13 - </a:t>
          </a:r>
          <a:r>
            <a:rPr lang="pt-BR" sz="900" b="0" strike="noStrike" spc="-1">
              <a:solidFill>
                <a:srgbClr val="000000"/>
              </a:solidFill>
              <a:latin typeface="Arial"/>
            </a:rPr>
            <a:t>Dedetização, desinfecção, desinsetização, imunização, higienização, desratização, pulverização e congêneres. </a:t>
          </a:r>
          <a:endParaRPr lang="pt-BR" sz="900" b="0" strike="noStrike" spc="-1">
            <a:latin typeface="Times New Roman"/>
          </a:endParaRPr>
        </a:p>
        <a:p>
          <a:pPr>
            <a:lnSpc>
              <a:spcPct val="100000"/>
            </a:lnSpc>
          </a:pPr>
          <a:r>
            <a:rPr lang="pt-BR" sz="900" b="1" strike="noStrike" spc="-1">
              <a:solidFill>
                <a:srgbClr val="000000"/>
              </a:solidFill>
              <a:latin typeface="Arial"/>
            </a:rPr>
            <a:t>14 - [VETADO] </a:t>
          </a:r>
          <a:r>
            <a:rPr lang="pt-BR" sz="900" b="0" strike="noStrike" spc="-1">
              <a:solidFill>
                <a:srgbClr val="000000"/>
              </a:solidFill>
              <a:latin typeface="Arial"/>
            </a:rPr>
            <a:t>Florestamento, reflorestamento, semeadura, adubação e congêneres. </a:t>
          </a:r>
          <a:endParaRPr lang="pt-BR" sz="900" b="0" strike="noStrike" spc="-1">
            <a:latin typeface="Times New Roman"/>
          </a:endParaRPr>
        </a:p>
        <a:p>
          <a:pPr>
            <a:lnSpc>
              <a:spcPct val="100000"/>
            </a:lnSpc>
          </a:pPr>
          <a:r>
            <a:rPr lang="pt-BR" sz="900" b="1" strike="noStrike" spc="-1">
              <a:solidFill>
                <a:srgbClr val="000000"/>
              </a:solidFill>
              <a:latin typeface="Arial"/>
            </a:rPr>
            <a:t>15 - [VETADO] </a:t>
          </a:r>
          <a:r>
            <a:rPr lang="pt-BR" sz="900" b="0" strike="noStrike" spc="-1">
              <a:solidFill>
                <a:srgbClr val="000000"/>
              </a:solidFill>
              <a:latin typeface="Arial"/>
            </a:rPr>
            <a:t>Escoramento, contenção de encostas e serviços congêneres </a:t>
          </a:r>
          <a:endParaRPr lang="pt-BR" sz="900" b="0" strike="noStrike" spc="-1">
            <a:latin typeface="Times New Roman"/>
          </a:endParaRPr>
        </a:p>
        <a:p>
          <a:pPr>
            <a:lnSpc>
              <a:spcPct val="100000"/>
            </a:lnSpc>
          </a:pPr>
          <a:r>
            <a:rPr lang="pt-BR" sz="900" b="1" strike="noStrike" spc="-1">
              <a:solidFill>
                <a:srgbClr val="000000"/>
              </a:solidFill>
              <a:latin typeface="Arial"/>
            </a:rPr>
            <a:t>16 - </a:t>
          </a:r>
          <a:r>
            <a:rPr lang="pt-BR" sz="900" b="0" strike="noStrike" spc="-1">
              <a:solidFill>
                <a:srgbClr val="000000"/>
              </a:solidFill>
              <a:latin typeface="Arial"/>
            </a:rPr>
            <a:t>Florestamento, reflorestamento, semeadura, adubação, reparação de solo, plantio, silagem, colheita, corte e descascamento de árvores, silvicultura, exploração florestal e dos serviços congêneres indissociáveis da formação, manutenção e colheita de florestas, para quaisquer fins e por quaisquer meios. </a:t>
          </a:r>
          <a:r>
            <a:rPr lang="pt-BR" sz="900" b="0" i="1" strike="noStrike" spc="-1">
              <a:solidFill>
                <a:srgbClr val="000000"/>
              </a:solidFill>
              <a:latin typeface="Arial"/>
            </a:rPr>
            <a:t>[redação dada pela Lei Complementar 157/2016]</a:t>
          </a:r>
          <a:endParaRPr lang="pt-BR" sz="900" b="0" strike="noStrike" spc="-1">
            <a:latin typeface="Times New Roman"/>
          </a:endParaRPr>
        </a:p>
        <a:p>
          <a:pPr>
            <a:lnSpc>
              <a:spcPct val="100000"/>
            </a:lnSpc>
          </a:pPr>
          <a:r>
            <a:rPr lang="pt-BR" sz="900" b="1" strike="noStrike" spc="-1">
              <a:solidFill>
                <a:srgbClr val="000000"/>
              </a:solidFill>
              <a:latin typeface="Arial"/>
            </a:rPr>
            <a:t>17 - </a:t>
          </a:r>
          <a:r>
            <a:rPr lang="pt-BR" sz="900" b="0" strike="noStrike" spc="-1">
              <a:solidFill>
                <a:srgbClr val="000000"/>
              </a:solidFill>
              <a:latin typeface="Arial"/>
            </a:rPr>
            <a:t>Escoramento, contenção de encostas e serviços congêneres.</a:t>
          </a:r>
          <a:endParaRPr lang="pt-BR" sz="900" b="0" strike="noStrike" spc="-1">
            <a:latin typeface="Times New Roman"/>
          </a:endParaRPr>
        </a:p>
        <a:p>
          <a:pPr>
            <a:lnSpc>
              <a:spcPct val="100000"/>
            </a:lnSpc>
          </a:pPr>
          <a:r>
            <a:rPr lang="pt-BR" sz="900" b="1" strike="noStrike" spc="-1">
              <a:solidFill>
                <a:srgbClr val="000000"/>
              </a:solidFill>
              <a:latin typeface="Arial"/>
            </a:rPr>
            <a:t>18 - </a:t>
          </a:r>
          <a:r>
            <a:rPr lang="pt-BR" sz="900" b="0" strike="noStrike" spc="-1">
              <a:solidFill>
                <a:srgbClr val="000000"/>
              </a:solidFill>
              <a:latin typeface="Arial"/>
            </a:rPr>
            <a:t>Limpeza e dragagem de rios, portos, canais, baías, lagos, lagoas, represas, açudes e congêneres.</a:t>
          </a:r>
          <a:endParaRPr lang="pt-BR" sz="900" b="0" strike="noStrike" spc="-1">
            <a:latin typeface="Times New Roman"/>
          </a:endParaRPr>
        </a:p>
        <a:p>
          <a:pPr>
            <a:lnSpc>
              <a:spcPct val="100000"/>
            </a:lnSpc>
          </a:pPr>
          <a:r>
            <a:rPr lang="pt-BR" sz="900" b="1" strike="noStrike" spc="-1">
              <a:solidFill>
                <a:srgbClr val="000000"/>
              </a:solidFill>
              <a:latin typeface="Arial"/>
            </a:rPr>
            <a:t>19 - </a:t>
          </a:r>
          <a:r>
            <a:rPr lang="pt-BR" sz="900" b="0" strike="noStrike" spc="-1">
              <a:solidFill>
                <a:srgbClr val="000000"/>
              </a:solidFill>
              <a:latin typeface="Arial"/>
            </a:rPr>
            <a:t>Acompanhamento e fiscalização da execução de obras de engenharia, arquitetura e urbanismo. </a:t>
          </a:r>
          <a:endParaRPr lang="pt-BR" sz="900" b="0" strike="noStrike" spc="-1">
            <a:latin typeface="Times New Roman"/>
          </a:endParaRPr>
        </a:p>
        <a:p>
          <a:pPr>
            <a:lnSpc>
              <a:spcPct val="100000"/>
            </a:lnSpc>
          </a:pPr>
          <a:r>
            <a:rPr lang="pt-BR" sz="900" b="1" strike="noStrike" spc="-1">
              <a:solidFill>
                <a:srgbClr val="000000"/>
              </a:solidFill>
              <a:latin typeface="Arial"/>
            </a:rPr>
            <a:t>20 - </a:t>
          </a:r>
          <a:r>
            <a:rPr lang="pt-BR" sz="900" b="0" strike="noStrike" spc="-1">
              <a:solidFill>
                <a:srgbClr val="000000"/>
              </a:solidFill>
              <a:latin typeface="Arial"/>
            </a:rPr>
            <a:t>Aerofotogrametria (inclusive interpretação), cartografia, mapeamento, levantamentos topográficos, batimétricos, geográficos, geodésicos, geológicos, geofísicos e congêneres.</a:t>
          </a:r>
          <a:endParaRPr lang="pt-BR" sz="900" b="0" strike="noStrike" spc="-1">
            <a:latin typeface="Times New Roman"/>
          </a:endParaRPr>
        </a:p>
        <a:p>
          <a:pPr>
            <a:lnSpc>
              <a:spcPct val="100000"/>
            </a:lnSpc>
          </a:pPr>
          <a:r>
            <a:rPr lang="pt-BR" sz="900" b="1" strike="noStrike" spc="-1">
              <a:solidFill>
                <a:srgbClr val="000000"/>
              </a:solidFill>
              <a:latin typeface="Arial"/>
            </a:rPr>
            <a:t>21 - </a:t>
          </a:r>
          <a:r>
            <a:rPr lang="pt-BR" sz="900" b="0" strike="noStrike" spc="-1">
              <a:solidFill>
                <a:srgbClr val="000000"/>
              </a:solidFill>
              <a:latin typeface="Arial"/>
            </a:rPr>
            <a:t>Pesquisa, perfuração, cimentação, mergulho, perfilagem, concretação, testemunhagem, pescaria, estimulação e outros serviços relacionados com a exploração e explotação de petróleo, gás natural e de outros recursos minerais.</a:t>
          </a:r>
          <a:endParaRPr lang="pt-BR" sz="900" b="0" strike="noStrike" spc="-1">
            <a:latin typeface="Times New Roman"/>
          </a:endParaRPr>
        </a:p>
        <a:p>
          <a:pPr>
            <a:lnSpc>
              <a:spcPct val="100000"/>
            </a:lnSpc>
          </a:pPr>
          <a:r>
            <a:rPr lang="pt-BR" sz="900" b="1" strike="noStrike" spc="-1">
              <a:solidFill>
                <a:srgbClr val="000000"/>
              </a:solidFill>
              <a:latin typeface="Arial"/>
            </a:rPr>
            <a:t>22 - </a:t>
          </a:r>
          <a:r>
            <a:rPr lang="pt-BR" sz="900" b="0" strike="noStrike" spc="-1">
              <a:solidFill>
                <a:srgbClr val="000000"/>
              </a:solidFill>
              <a:latin typeface="Arial"/>
            </a:rPr>
            <a:t>Nucleação e bombardeamento de nuvens e congêneres. </a:t>
          </a:r>
          <a:endParaRPr lang="pt-BR" sz="900" b="0" strike="noStrike" spc="-1">
            <a:latin typeface="Times New Roman"/>
          </a:endParaRPr>
        </a:p>
      </xdr:txBody>
    </xdr:sp>
    <xdr:clientData/>
  </xdr:twoCellAnchor>
  <xdr:twoCellAnchor>
    <xdr:from>
      <xdr:col>10</xdr:col>
      <xdr:colOff>0</xdr:colOff>
      <xdr:row>11</xdr:row>
      <xdr:rowOff>208800</xdr:rowOff>
    </xdr:from>
    <xdr:to>
      <xdr:col>11</xdr:col>
      <xdr:colOff>28440</xdr:colOff>
      <xdr:row>12</xdr:row>
      <xdr:rowOff>63000</xdr:rowOff>
    </xdr:to>
    <xdr:sp macro="" textlink="">
      <xdr:nvSpPr>
        <xdr:cNvPr id="3" name="Line 1">
          <a:extLst>
            <a:ext uri="{FF2B5EF4-FFF2-40B4-BE49-F238E27FC236}">
              <a16:creationId xmlns:a16="http://schemas.microsoft.com/office/drawing/2014/main" id="{00000000-0008-0000-0100-000003000000}"/>
            </a:ext>
          </a:extLst>
        </xdr:cNvPr>
        <xdr:cNvSpPr/>
      </xdr:nvSpPr>
      <xdr:spPr>
        <a:xfrm>
          <a:off x="9342000" y="2190600"/>
          <a:ext cx="672120" cy="701640"/>
        </a:xfrm>
        <a:prstGeom prst="line">
          <a:avLst/>
        </a:prstGeom>
        <a:ln w="28440">
          <a:solidFill>
            <a:srgbClr val="F59240"/>
          </a:solidFill>
          <a:round/>
        </a:ln>
      </xdr:spPr>
      <xdr:style>
        <a:lnRef idx="1">
          <a:schemeClr val="accent6"/>
        </a:lnRef>
        <a:fillRef idx="0">
          <a:schemeClr val="accent6"/>
        </a:fillRef>
        <a:effectRef idx="0">
          <a:schemeClr val="accent6"/>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2360061</xdr:colOff>
      <xdr:row>0</xdr:row>
      <xdr:rowOff>22412</xdr:rowOff>
    </xdr:from>
    <xdr:to>
      <xdr:col>2</xdr:col>
      <xdr:colOff>3023347</xdr:colOff>
      <xdr:row>3</xdr:row>
      <xdr:rowOff>187801</xdr:rowOff>
    </xdr:to>
    <xdr:pic>
      <xdr:nvPicPr>
        <xdr:cNvPr id="2" name="Imagem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 t="-87" r="-95" b="-87"/>
        <a:stretch>
          <a:fillRect/>
        </a:stretch>
      </xdr:blipFill>
      <xdr:spPr bwMode="auto">
        <a:xfrm>
          <a:off x="3579261" y="22412"/>
          <a:ext cx="663286" cy="736889"/>
        </a:xfrm>
        <a:prstGeom prst="rect">
          <a:avLst/>
        </a:prstGeom>
        <a:solidFill>
          <a:srgbClr val="FFFFFF"/>
        </a:solidFill>
      </xdr:spPr>
    </xdr:pic>
    <xdr:clientData/>
  </xdr:twoCellAnchor>
  <xdr:twoCellAnchor>
    <xdr:from>
      <xdr:col>2</xdr:col>
      <xdr:colOff>1264856</xdr:colOff>
      <xdr:row>30</xdr:row>
      <xdr:rowOff>94241</xdr:rowOff>
    </xdr:from>
    <xdr:to>
      <xdr:col>2</xdr:col>
      <xdr:colOff>3936443</xdr:colOff>
      <xdr:row>38</xdr:row>
      <xdr:rowOff>168084</xdr:rowOff>
    </xdr:to>
    <xdr:grpSp>
      <xdr:nvGrpSpPr>
        <xdr:cNvPr id="33" name="Agrupar 32">
          <a:extLst>
            <a:ext uri="{FF2B5EF4-FFF2-40B4-BE49-F238E27FC236}">
              <a16:creationId xmlns:a16="http://schemas.microsoft.com/office/drawing/2014/main" id="{00000000-0008-0000-0400-000021000000}"/>
            </a:ext>
          </a:extLst>
        </xdr:cNvPr>
        <xdr:cNvGrpSpPr/>
      </xdr:nvGrpSpPr>
      <xdr:grpSpPr>
        <a:xfrm>
          <a:off x="2631974" y="6167829"/>
          <a:ext cx="2671587" cy="1508196"/>
          <a:chOff x="893639" y="10537643"/>
          <a:chExt cx="3527462" cy="1697373"/>
        </a:xfrm>
      </xdr:grpSpPr>
      <xdr:sp macro="" textlink="">
        <xdr:nvSpPr>
          <xdr:cNvPr id="34" name="Retângulo 33">
            <a:extLst>
              <a:ext uri="{FF2B5EF4-FFF2-40B4-BE49-F238E27FC236}">
                <a16:creationId xmlns:a16="http://schemas.microsoft.com/office/drawing/2014/main" id="{00000000-0008-0000-0400-000022000000}"/>
              </a:ext>
            </a:extLst>
          </xdr:cNvPr>
          <xdr:cNvSpPr>
            <a:spLocks/>
          </xdr:cNvSpPr>
        </xdr:nvSpPr>
        <xdr:spPr>
          <a:xfrm>
            <a:off x="1368622" y="10537643"/>
            <a:ext cx="2841140" cy="1072515"/>
          </a:xfrm>
          <a:prstGeom prst="rect">
            <a:avLst/>
          </a:prstGeom>
          <a:noFill/>
          <a:ln w="12700" cap="flat" cmpd="sng" algn="ctr">
            <a:solidFill>
              <a:schemeClr val="bg2">
                <a:lumMod val="90000"/>
              </a:schemeClr>
            </a:solidFill>
            <a:prstDash val="solid"/>
            <a:miter lim="800000"/>
          </a:ln>
          <a:effectLst/>
        </xdr:spPr>
        <xdr:txBody>
          <a:bodyPr rot="0" spcFirstLastPara="0" vert="horz" wrap="square" lIns="0" tIns="0" rIns="0" bIns="0" numCol="1" spcCol="0" rtlCol="0" fromWordArt="0" anchor="ctr" anchorCtr="0" forceAA="0" compatLnSpc="1">
            <a:prstTxWarp prst="textNoShape">
              <a:avLst/>
            </a:prstTxWarp>
            <a:noAutofit/>
          </a:bodyPr>
          <a:lstStyle/>
          <a:p>
            <a:endParaRPr lang="pt-BR"/>
          </a:p>
        </xdr:txBody>
      </xdr:sp>
      <xdr:sp macro="" textlink="">
        <xdr:nvSpPr>
          <xdr:cNvPr id="35" name="CaixaDeTexto 34">
            <a:extLst>
              <a:ext uri="{FF2B5EF4-FFF2-40B4-BE49-F238E27FC236}">
                <a16:creationId xmlns:a16="http://schemas.microsoft.com/office/drawing/2014/main" id="{00000000-0008-0000-0400-000023000000}"/>
              </a:ext>
            </a:extLst>
          </xdr:cNvPr>
          <xdr:cNvSpPr txBox="1"/>
        </xdr:nvSpPr>
        <xdr:spPr>
          <a:xfrm>
            <a:off x="893639" y="11610155"/>
            <a:ext cx="3527462" cy="62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000">
                <a:solidFill>
                  <a:schemeClr val="tx1"/>
                </a:solidFill>
                <a:effectLst/>
                <a:latin typeface="+mn-lt"/>
                <a:ea typeface="+mn-ea"/>
                <a:cs typeface="+mn-cs"/>
              </a:rPr>
              <a:t>DAVI NOWICKI GIESE – Capitão</a:t>
            </a:r>
          </a:p>
          <a:p>
            <a:pPr algn="ctr"/>
            <a:r>
              <a:rPr lang="pt-BR" sz="1000">
                <a:solidFill>
                  <a:schemeClr val="tx1"/>
                </a:solidFill>
                <a:effectLst/>
                <a:latin typeface="+mn-lt"/>
                <a:ea typeface="+mn-ea"/>
                <a:cs typeface="+mn-cs"/>
              </a:rPr>
              <a:t>Chefe da </a:t>
            </a:r>
            <a:r>
              <a:rPr kumimoji="0" lang="pt-BR" sz="1000" b="0" i="0" u="none" strike="noStrike" kern="0" cap="none" spc="0" normalizeH="0" baseline="0" noProof="0">
                <a:ln>
                  <a:noFill/>
                </a:ln>
                <a:solidFill>
                  <a:prstClr val="black"/>
                </a:solidFill>
                <a:effectLst/>
                <a:uLnTx/>
                <a:uFillTx/>
                <a:latin typeface="+mn-lt"/>
                <a:ea typeface="+mn-ea"/>
                <a:cs typeface="+mn-cs"/>
              </a:rPr>
              <a:t>Seção de Projetos da CRO 5</a:t>
            </a:r>
            <a:endParaRPr kumimoji="0" lang="pt-BR" sz="1000" b="0"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twoCellAnchor>
    <xdr:from>
      <xdr:col>2</xdr:col>
      <xdr:colOff>1303347</xdr:colOff>
      <xdr:row>41</xdr:row>
      <xdr:rowOff>74632</xdr:rowOff>
    </xdr:from>
    <xdr:to>
      <xdr:col>2</xdr:col>
      <xdr:colOff>3974934</xdr:colOff>
      <xdr:row>49</xdr:row>
      <xdr:rowOff>33615</xdr:rowOff>
    </xdr:to>
    <xdr:grpSp>
      <xdr:nvGrpSpPr>
        <xdr:cNvPr id="38" name="Agrupar 37">
          <a:extLst>
            <a:ext uri="{FF2B5EF4-FFF2-40B4-BE49-F238E27FC236}">
              <a16:creationId xmlns:a16="http://schemas.microsoft.com/office/drawing/2014/main" id="{00000000-0008-0000-0400-000026000000}"/>
            </a:ext>
          </a:extLst>
        </xdr:cNvPr>
        <xdr:cNvGrpSpPr/>
      </xdr:nvGrpSpPr>
      <xdr:grpSpPr>
        <a:xfrm>
          <a:off x="2670465" y="8120456"/>
          <a:ext cx="2671587" cy="1393335"/>
          <a:chOff x="893639" y="10537643"/>
          <a:chExt cx="3527462" cy="1577836"/>
        </a:xfrm>
      </xdr:grpSpPr>
      <xdr:sp macro="" textlink="">
        <xdr:nvSpPr>
          <xdr:cNvPr id="39" name="Retângulo 38">
            <a:extLst>
              <a:ext uri="{FF2B5EF4-FFF2-40B4-BE49-F238E27FC236}">
                <a16:creationId xmlns:a16="http://schemas.microsoft.com/office/drawing/2014/main" id="{00000000-0008-0000-0400-000027000000}"/>
              </a:ext>
            </a:extLst>
          </xdr:cNvPr>
          <xdr:cNvSpPr>
            <a:spLocks/>
          </xdr:cNvSpPr>
        </xdr:nvSpPr>
        <xdr:spPr>
          <a:xfrm>
            <a:off x="1368622" y="10537643"/>
            <a:ext cx="2651124" cy="1072515"/>
          </a:xfrm>
          <a:prstGeom prst="rect">
            <a:avLst/>
          </a:prstGeom>
          <a:noFill/>
          <a:ln w="12700" cap="flat" cmpd="sng" algn="ctr">
            <a:solidFill>
              <a:schemeClr val="bg2">
                <a:lumMod val="90000"/>
              </a:schemeClr>
            </a:solidFill>
            <a:prstDash val="solid"/>
            <a:miter lim="800000"/>
          </a:ln>
          <a:effectLst/>
        </xdr:spPr>
        <xdr:txBody>
          <a:bodyPr rot="0" spcFirstLastPara="0" vert="horz" wrap="square" lIns="0" tIns="0" rIns="0" bIns="0" numCol="1" spcCol="0" rtlCol="0" fromWordArt="0" anchor="ctr" anchorCtr="0" forceAA="0" compatLnSpc="1">
            <a:prstTxWarp prst="textNoShape">
              <a:avLst/>
            </a:prstTxWarp>
            <a:noAutofit/>
          </a:bodyPr>
          <a:lstStyle/>
          <a:p>
            <a:endParaRPr lang="pt-BR"/>
          </a:p>
        </xdr:txBody>
      </xdr:sp>
      <xdr:sp macro="" textlink="">
        <xdr:nvSpPr>
          <xdr:cNvPr id="40" name="CaixaDeTexto 39">
            <a:extLst>
              <a:ext uri="{FF2B5EF4-FFF2-40B4-BE49-F238E27FC236}">
                <a16:creationId xmlns:a16="http://schemas.microsoft.com/office/drawing/2014/main" id="{00000000-0008-0000-0400-000028000000}"/>
              </a:ext>
            </a:extLst>
          </xdr:cNvPr>
          <xdr:cNvSpPr txBox="1"/>
        </xdr:nvSpPr>
        <xdr:spPr>
          <a:xfrm>
            <a:off x="893639" y="11610158"/>
            <a:ext cx="3527462" cy="505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pt-BR" sz="1000">
                <a:solidFill>
                  <a:schemeClr val="tx1"/>
                </a:solidFill>
                <a:effectLst/>
                <a:latin typeface="+mn-lt"/>
                <a:ea typeface="+mn-ea"/>
                <a:cs typeface="+mn-cs"/>
              </a:rPr>
              <a:t>CARLOS EDUARDO CURSINO BATISTA – Capitão</a:t>
            </a:r>
          </a:p>
          <a:p>
            <a:pPr algn="ctr"/>
            <a:r>
              <a:rPr lang="pt-BR" sz="1000">
                <a:solidFill>
                  <a:schemeClr val="tx1"/>
                </a:solidFill>
                <a:effectLst/>
                <a:latin typeface="+mn-lt"/>
                <a:ea typeface="+mn-ea"/>
                <a:cs typeface="+mn-cs"/>
              </a:rPr>
              <a:t>Chefe da Seção de Projetos da CRO 5</a:t>
            </a:r>
            <a:endParaRPr lang="pt-BR" sz="800">
              <a:solidFill>
                <a:srgbClr val="FF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710480</xdr:colOff>
      <xdr:row>8</xdr:row>
      <xdr:rowOff>137527</xdr:rowOff>
    </xdr:from>
    <xdr:to>
      <xdr:col>2</xdr:col>
      <xdr:colOff>1142201</xdr:colOff>
      <xdr:row>10</xdr:row>
      <xdr:rowOff>129516</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811333" y="1773586"/>
          <a:ext cx="2415162" cy="372989"/>
        </a:xfrm>
        <a:prstGeom prst="rect">
          <a:avLst/>
        </a:prstGeom>
        <a:ln>
          <a:noFill/>
        </a:ln>
      </xdr:spPr>
    </xdr:pic>
    <xdr:clientData/>
  </xdr:twoCellAnchor>
  <xdr:twoCellAnchor editAs="absolute">
    <xdr:from>
      <xdr:col>5</xdr:col>
      <xdr:colOff>648782</xdr:colOff>
      <xdr:row>8</xdr:row>
      <xdr:rowOff>120469</xdr:rowOff>
    </xdr:from>
    <xdr:to>
      <xdr:col>6</xdr:col>
      <xdr:colOff>1094056</xdr:colOff>
      <xdr:row>10</xdr:row>
      <xdr:rowOff>112458</xdr:rowOff>
    </xdr:to>
    <xdr:pic>
      <xdr:nvPicPr>
        <xdr:cNvPr id="3" name="Picture 1_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xdr:blipFill>
      <xdr:spPr>
        <a:xfrm>
          <a:off x="7159400" y="1756528"/>
          <a:ext cx="2428715" cy="372989"/>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180974</xdr:rowOff>
    </xdr:from>
    <xdr:to>
      <xdr:col>8</xdr:col>
      <xdr:colOff>505758</xdr:colOff>
      <xdr:row>41</xdr:row>
      <xdr:rowOff>29707</xdr:rowOff>
    </xdr:to>
    <xdr:pic>
      <xdr:nvPicPr>
        <xdr:cNvPr id="3" name="Imagem 2">
          <a:extLst>
            <a:ext uri="{FF2B5EF4-FFF2-40B4-BE49-F238E27FC236}">
              <a16:creationId xmlns:a16="http://schemas.microsoft.com/office/drawing/2014/main" id="{0D340CB7-5BD0-A4AA-1048-E27B7326A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180974"/>
          <a:ext cx="5706408" cy="727823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leismunicipais.com.br/a/pr/p/palmeira/lei-complementar/2017/0/1/lei-complementar-n-1-2017-dispoe-sobre-o-imposto-sobre-servico-de-qualquer-natureza-de-competencia-do-municipio-de-palmeira-e-da-outras-providencias" TargetMode="External"/><Relationship Id="rId2" Type="http://schemas.openxmlformats.org/officeDocument/2006/relationships/hyperlink" Target="https://leismunicipais.com.br/codigo-tributario-tubarao-sc" TargetMode="External"/><Relationship Id="rId1" Type="http://schemas.openxmlformats.org/officeDocument/2006/relationships/hyperlink" Target="https://leismunicipais.com.br/issqn-iss-sao-francisco-do-sul-sc"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C123-D1B3-4273-9B56-880BE334AAB0}">
  <sheetPr>
    <tabColor rgb="FFFF0000"/>
  </sheetPr>
  <dimension ref="A1:N19"/>
  <sheetViews>
    <sheetView view="pageBreakPreview" zoomScale="110" zoomScaleNormal="100" zoomScaleSheetLayoutView="110" workbookViewId="0">
      <selection activeCell="Q13" sqref="Q13"/>
    </sheetView>
  </sheetViews>
  <sheetFormatPr defaultRowHeight="15"/>
  <cols>
    <col min="2" max="14" width="9" style="96"/>
  </cols>
  <sheetData>
    <row r="1" spans="1:13">
      <c r="A1" s="151"/>
      <c r="B1" s="118"/>
      <c r="C1" s="118"/>
      <c r="D1" s="118"/>
      <c r="E1" s="118"/>
      <c r="F1" s="118"/>
      <c r="G1" s="118"/>
      <c r="H1" s="118"/>
      <c r="I1" s="118"/>
      <c r="J1" s="118"/>
      <c r="K1" s="118"/>
      <c r="L1" s="118"/>
      <c r="M1" s="118"/>
    </row>
    <row r="2" spans="1:13">
      <c r="A2" s="151"/>
      <c r="B2" s="118"/>
      <c r="C2" s="118"/>
      <c r="D2" s="118"/>
      <c r="E2" s="118"/>
      <c r="F2" s="118"/>
      <c r="G2" s="118"/>
      <c r="H2" s="118"/>
      <c r="I2" s="118"/>
      <c r="J2" s="118"/>
      <c r="K2" s="118"/>
      <c r="L2" s="118"/>
      <c r="M2" s="118"/>
    </row>
    <row r="3" spans="1:13">
      <c r="A3" s="151"/>
      <c r="B3" s="118"/>
      <c r="C3" s="118"/>
      <c r="D3" s="118"/>
      <c r="E3" s="118"/>
      <c r="F3" s="118"/>
      <c r="G3" s="118"/>
      <c r="H3" s="118"/>
      <c r="I3" s="118"/>
      <c r="J3" s="118"/>
      <c r="K3" s="118"/>
      <c r="L3" s="118"/>
      <c r="M3" s="118"/>
    </row>
    <row r="4" spans="1:13">
      <c r="A4" s="151"/>
      <c r="B4" s="164"/>
      <c r="C4" s="118" t="s">
        <v>301</v>
      </c>
      <c r="D4" s="118"/>
      <c r="E4" s="118"/>
      <c r="F4" s="118"/>
      <c r="G4" s="118"/>
      <c r="H4" s="118"/>
      <c r="I4" s="118"/>
      <c r="J4" s="118"/>
      <c r="K4" s="118"/>
      <c r="L4" s="118"/>
      <c r="M4" s="118"/>
    </row>
    <row r="5" spans="1:13">
      <c r="A5" s="151"/>
      <c r="B5" s="118"/>
      <c r="C5" s="118" t="s">
        <v>302</v>
      </c>
      <c r="D5" s="118"/>
      <c r="E5" s="118"/>
      <c r="F5" s="118"/>
      <c r="G5" s="118"/>
      <c r="H5" s="118"/>
      <c r="I5" s="118"/>
      <c r="J5" s="118"/>
      <c r="K5" s="118"/>
      <c r="L5" s="118"/>
      <c r="M5" s="118"/>
    </row>
    <row r="6" spans="1:13">
      <c r="A6" s="151"/>
      <c r="B6" s="118"/>
      <c r="C6" s="118" t="s">
        <v>303</v>
      </c>
      <c r="D6" s="118"/>
      <c r="E6" s="118"/>
      <c r="F6" s="118"/>
      <c r="G6" s="118"/>
      <c r="H6" s="118"/>
      <c r="I6" s="118"/>
      <c r="J6" s="118"/>
      <c r="K6" s="118"/>
      <c r="L6" s="118"/>
      <c r="M6" s="118"/>
    </row>
    <row r="7" spans="1:13">
      <c r="A7" s="151"/>
      <c r="B7" s="118"/>
      <c r="C7" s="167" t="s">
        <v>309</v>
      </c>
      <c r="D7" s="118"/>
      <c r="E7" s="118"/>
      <c r="F7" s="118"/>
      <c r="G7" s="118"/>
      <c r="H7" s="118"/>
      <c r="I7" s="118"/>
      <c r="J7" s="118"/>
      <c r="K7" s="118"/>
      <c r="L7" s="118"/>
      <c r="M7" s="118"/>
    </row>
    <row r="8" spans="1:13">
      <c r="A8" s="151"/>
      <c r="B8" s="118"/>
      <c r="C8" s="118"/>
      <c r="D8" s="118"/>
      <c r="E8" s="118"/>
      <c r="F8" s="118"/>
      <c r="G8" s="118"/>
      <c r="H8" s="118"/>
      <c r="I8" s="118"/>
      <c r="J8" s="118"/>
      <c r="K8" s="118"/>
      <c r="L8" s="118"/>
      <c r="M8" s="118"/>
    </row>
    <row r="9" spans="1:13">
      <c r="A9" s="151"/>
      <c r="B9" s="118"/>
      <c r="C9" s="118"/>
      <c r="D9" s="118"/>
      <c r="E9" s="118"/>
      <c r="F9" s="118"/>
      <c r="G9" s="118"/>
      <c r="H9" s="118"/>
      <c r="I9" s="118"/>
      <c r="J9" s="118"/>
      <c r="K9" s="118"/>
      <c r="L9" s="118"/>
      <c r="M9" s="118"/>
    </row>
    <row r="10" spans="1:13">
      <c r="A10" s="151"/>
      <c r="B10" s="165"/>
      <c r="C10" s="167" t="s">
        <v>310</v>
      </c>
      <c r="D10" s="118"/>
      <c r="E10" s="118"/>
      <c r="F10" s="118"/>
      <c r="G10" s="118"/>
      <c r="H10" s="118"/>
      <c r="I10" s="118"/>
      <c r="J10" s="118"/>
      <c r="K10" s="118"/>
      <c r="L10" s="118"/>
      <c r="M10" s="118"/>
    </row>
    <row r="11" spans="1:13">
      <c r="A11" s="151"/>
      <c r="B11" s="118"/>
      <c r="C11" s="118" t="s">
        <v>304</v>
      </c>
      <c r="D11" s="118"/>
      <c r="E11" s="118"/>
      <c r="F11" s="118"/>
      <c r="G11" s="118"/>
      <c r="H11" s="118"/>
      <c r="I11" s="118"/>
      <c r="J11" s="118"/>
      <c r="K11" s="118"/>
      <c r="L11" s="118"/>
      <c r="M11" s="118"/>
    </row>
    <row r="12" spans="1:13">
      <c r="A12" s="151"/>
      <c r="B12" s="118"/>
      <c r="C12" s="118" t="s">
        <v>73</v>
      </c>
      <c r="D12" s="118"/>
      <c r="E12" s="118"/>
      <c r="F12" s="118"/>
      <c r="G12" s="118"/>
      <c r="H12" s="118"/>
      <c r="I12" s="118"/>
      <c r="J12" s="118"/>
      <c r="K12" s="118"/>
      <c r="L12" s="118"/>
      <c r="M12" s="118"/>
    </row>
    <row r="13" spans="1:13">
      <c r="A13" s="151"/>
      <c r="B13" s="118"/>
      <c r="C13" s="118" t="s">
        <v>305</v>
      </c>
      <c r="D13" s="118"/>
      <c r="E13" s="118"/>
      <c r="F13" s="118"/>
      <c r="G13" s="118"/>
      <c r="H13" s="118"/>
      <c r="I13" s="118"/>
      <c r="J13" s="118"/>
      <c r="K13" s="118"/>
      <c r="L13" s="118"/>
      <c r="M13" s="118"/>
    </row>
    <row r="14" spans="1:13">
      <c r="A14" s="151"/>
      <c r="B14" s="118"/>
      <c r="C14" s="118"/>
      <c r="D14" s="118"/>
      <c r="E14" s="118"/>
      <c r="F14" s="118"/>
      <c r="G14" s="118"/>
      <c r="H14" s="118"/>
      <c r="I14" s="118"/>
      <c r="J14" s="118"/>
      <c r="K14" s="118"/>
      <c r="L14" s="118"/>
      <c r="M14" s="118"/>
    </row>
    <row r="15" spans="1:13">
      <c r="A15" s="151"/>
      <c r="B15" s="118"/>
      <c r="C15" s="118"/>
      <c r="D15" s="118"/>
      <c r="E15" s="118"/>
      <c r="F15" s="118"/>
      <c r="G15" s="118"/>
      <c r="H15" s="118"/>
      <c r="I15" s="118"/>
      <c r="J15" s="118"/>
      <c r="K15" s="118"/>
      <c r="L15" s="118"/>
      <c r="M15" s="118"/>
    </row>
    <row r="16" spans="1:13">
      <c r="A16" s="151"/>
      <c r="B16" s="166"/>
      <c r="C16" s="118" t="s">
        <v>306</v>
      </c>
      <c r="D16" s="118"/>
      <c r="E16" s="118"/>
      <c r="F16" s="118"/>
      <c r="G16" s="118"/>
      <c r="H16" s="118"/>
      <c r="I16" s="118"/>
      <c r="J16" s="118"/>
      <c r="K16" s="118"/>
      <c r="L16" s="118"/>
      <c r="M16" s="118"/>
    </row>
    <row r="17" spans="1:13">
      <c r="A17" s="151"/>
      <c r="B17" s="118"/>
      <c r="C17" s="118" t="s">
        <v>307</v>
      </c>
      <c r="D17" s="118"/>
      <c r="E17" s="118"/>
      <c r="F17" s="118"/>
      <c r="G17" s="118"/>
      <c r="H17" s="118"/>
      <c r="I17" s="118"/>
      <c r="J17" s="118"/>
      <c r="K17" s="118"/>
      <c r="L17" s="118"/>
      <c r="M17" s="118"/>
    </row>
    <row r="18" spans="1:13">
      <c r="A18" s="151"/>
      <c r="B18" s="118"/>
      <c r="C18" s="118" t="s">
        <v>308</v>
      </c>
      <c r="D18" s="118"/>
      <c r="E18" s="118"/>
      <c r="F18" s="118"/>
      <c r="G18" s="118"/>
      <c r="H18" s="118"/>
      <c r="I18" s="118"/>
      <c r="J18" s="118"/>
      <c r="K18" s="118"/>
      <c r="L18" s="118"/>
      <c r="M18" s="118"/>
    </row>
    <row r="19" spans="1:13">
      <c r="A19" s="151"/>
      <c r="B19" s="118"/>
      <c r="C19" s="167" t="s">
        <v>309</v>
      </c>
      <c r="D19" s="118"/>
      <c r="E19" s="118"/>
      <c r="F19" s="118"/>
      <c r="G19" s="118"/>
      <c r="H19" s="118"/>
      <c r="I19" s="118"/>
      <c r="J19" s="118"/>
      <c r="K19" s="118"/>
      <c r="L19" s="118"/>
      <c r="M19" s="118"/>
    </row>
  </sheetData>
  <pageMargins left="0.511811024" right="0.511811024" top="0.78740157499999996" bottom="0.78740157499999996" header="0.31496062000000002" footer="0.31496062000000002"/>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J60"/>
  <sheetViews>
    <sheetView view="pageBreakPreview" topLeftCell="A4" zoomScale="85" zoomScaleNormal="90" zoomScalePageLayoutView="85" workbookViewId="0">
      <selection activeCell="O41" sqref="O41"/>
    </sheetView>
  </sheetViews>
  <sheetFormatPr defaultColWidth="8.375" defaultRowHeight="14.25"/>
  <cols>
    <col min="1" max="1" width="8.375" style="1"/>
    <col min="2" max="10" width="12.5" style="2" customWidth="1"/>
    <col min="11" max="11" width="8.375" style="1"/>
    <col min="12" max="1024" width="8.375" style="2"/>
  </cols>
  <sheetData>
    <row r="1" spans="1:24" s="1" customFormat="1" ht="26.25">
      <c r="A1" s="3" t="s">
        <v>0</v>
      </c>
    </row>
    <row r="2" spans="1:24" s="1" customFormat="1">
      <c r="A2" s="4" t="s">
        <v>1</v>
      </c>
    </row>
    <row r="3" spans="1:24" s="1" customFormat="1"/>
    <row r="4" spans="1:24">
      <c r="B4" s="5" t="s">
        <v>2</v>
      </c>
      <c r="C4" s="6"/>
      <c r="D4" s="6"/>
      <c r="E4" s="6"/>
      <c r="F4" s="6"/>
      <c r="G4" s="6"/>
      <c r="H4" s="6"/>
      <c r="I4" s="6"/>
      <c r="J4" s="7"/>
      <c r="L4" s="1"/>
      <c r="M4" s="1"/>
      <c r="N4" s="1"/>
      <c r="O4" s="1"/>
      <c r="P4" s="1"/>
      <c r="Q4" s="1"/>
      <c r="R4" s="1"/>
      <c r="S4" s="1"/>
      <c r="T4" s="1"/>
      <c r="U4" s="1"/>
      <c r="V4" s="1"/>
      <c r="W4" s="1"/>
      <c r="X4" s="1"/>
    </row>
    <row r="5" spans="1:24">
      <c r="B5" s="8"/>
      <c r="C5" s="1"/>
      <c r="D5" s="1"/>
      <c r="E5" s="1"/>
      <c r="F5" s="1"/>
      <c r="G5" s="1"/>
      <c r="H5" s="1"/>
      <c r="I5" s="1"/>
      <c r="J5" s="9"/>
      <c r="L5" s="1"/>
      <c r="M5" s="1"/>
      <c r="N5" s="1"/>
      <c r="O5" s="1"/>
      <c r="P5" s="1"/>
      <c r="Q5" s="1"/>
      <c r="R5" s="1"/>
      <c r="S5" s="1"/>
      <c r="T5" s="1"/>
      <c r="U5" s="1"/>
      <c r="V5" s="1"/>
      <c r="W5" s="1"/>
      <c r="X5" s="1"/>
    </row>
    <row r="6" spans="1:24">
      <c r="B6" s="10" t="s">
        <v>3</v>
      </c>
      <c r="C6" s="215" t="s">
        <v>92</v>
      </c>
      <c r="D6" s="215"/>
      <c r="E6" s="215"/>
      <c r="F6" s="1"/>
      <c r="G6" s="1"/>
      <c r="H6" s="1"/>
      <c r="I6" s="1"/>
      <c r="J6" s="9"/>
      <c r="L6" s="1"/>
      <c r="M6" s="1"/>
      <c r="N6" s="1"/>
      <c r="O6" s="1"/>
      <c r="P6" s="1"/>
      <c r="Q6" s="1"/>
      <c r="R6" s="1"/>
      <c r="S6" s="1"/>
      <c r="T6" s="1"/>
      <c r="U6" s="1"/>
      <c r="V6" s="1"/>
      <c r="W6" s="1"/>
      <c r="X6" s="1"/>
    </row>
    <row r="7" spans="1:24">
      <c r="B7" s="12"/>
      <c r="C7" s="13"/>
      <c r="D7" s="14"/>
      <c r="E7" s="14"/>
      <c r="F7" s="14"/>
      <c r="G7" s="14"/>
      <c r="H7" s="14"/>
      <c r="I7" s="14"/>
      <c r="J7" s="15"/>
      <c r="L7" s="1"/>
      <c r="M7" s="1"/>
      <c r="N7" s="1"/>
      <c r="O7" s="1"/>
      <c r="P7" s="1"/>
      <c r="Q7" s="1"/>
      <c r="R7" s="1"/>
      <c r="S7" s="1"/>
      <c r="T7" s="1"/>
      <c r="U7" s="1"/>
      <c r="V7" s="1"/>
      <c r="W7" s="1"/>
      <c r="X7" s="1"/>
    </row>
    <row r="8" spans="1:24" s="1" customFormat="1"/>
    <row r="9" spans="1:24">
      <c r="B9" s="5" t="s">
        <v>5</v>
      </c>
      <c r="C9" s="6"/>
      <c r="D9" s="6"/>
      <c r="E9" s="6"/>
      <c r="F9" s="6"/>
      <c r="G9" s="6"/>
      <c r="H9" s="6"/>
      <c r="I9" s="6"/>
      <c r="J9" s="7"/>
      <c r="L9" s="1"/>
      <c r="M9" s="1"/>
      <c r="N9" s="1"/>
      <c r="O9" s="1"/>
      <c r="P9" s="1"/>
      <c r="Q9" s="1"/>
      <c r="R9" s="1"/>
      <c r="S9" s="1"/>
      <c r="T9" s="1"/>
      <c r="U9" s="1"/>
      <c r="V9" s="1"/>
      <c r="W9" s="1"/>
      <c r="X9" s="1"/>
    </row>
    <row r="10" spans="1:24">
      <c r="B10" s="8"/>
      <c r="C10" s="1"/>
      <c r="D10" s="1"/>
      <c r="E10" s="1"/>
      <c r="F10" s="1"/>
      <c r="G10" s="1"/>
      <c r="H10" s="1"/>
      <c r="I10" s="1"/>
      <c r="J10" s="9"/>
      <c r="L10" s="1"/>
      <c r="M10" s="1"/>
      <c r="N10" s="1"/>
      <c r="O10" s="1"/>
      <c r="P10" s="1"/>
      <c r="Q10" s="1"/>
      <c r="R10" s="1"/>
      <c r="S10" s="1"/>
      <c r="T10" s="1"/>
      <c r="U10" s="1"/>
      <c r="V10" s="1"/>
      <c r="W10" s="1"/>
      <c r="X10" s="1"/>
    </row>
    <row r="11" spans="1:24">
      <c r="B11" s="10" t="s">
        <v>6</v>
      </c>
      <c r="C11" s="11" t="s">
        <v>222</v>
      </c>
      <c r="D11" s="1"/>
      <c r="E11" s="1"/>
      <c r="F11" s="1"/>
      <c r="G11" s="1"/>
      <c r="H11" s="1"/>
      <c r="I11" s="1"/>
      <c r="J11" s="9"/>
      <c r="L11" s="1"/>
      <c r="M11" s="1"/>
      <c r="N11" s="1"/>
      <c r="O11" s="1"/>
      <c r="P11" s="1"/>
      <c r="Q11" s="1"/>
      <c r="R11" s="1"/>
      <c r="S11" s="1"/>
      <c r="T11" s="1"/>
      <c r="U11" s="1"/>
      <c r="V11" s="1"/>
      <c r="W11" s="1"/>
      <c r="X11" s="1"/>
    </row>
    <row r="12" spans="1:24" ht="66.75" customHeight="1">
      <c r="B12" s="16" t="s">
        <v>8</v>
      </c>
      <c r="C12" s="216" t="str">
        <f>VLOOKUP(C11,LEI!A31:B50,2)</f>
        <v>Reparação, conservação e reforma de edifícios, estradas, pontes, portos e congêneres (exceto o fornecimento de mercadorias produzidas pelo prestador dos serviços, fora do local da prestação dos serviços, que fica sujeito ao ICMS).</v>
      </c>
      <c r="D12" s="216"/>
      <c r="E12" s="216"/>
      <c r="F12" s="216"/>
      <c r="G12" s="216"/>
      <c r="H12" s="216"/>
      <c r="I12" s="216"/>
      <c r="J12" s="216"/>
      <c r="L12" s="1"/>
      <c r="M12" s="1"/>
      <c r="N12" s="1"/>
      <c r="O12" s="1"/>
      <c r="P12" s="1"/>
      <c r="Q12" s="1"/>
      <c r="R12" s="1"/>
      <c r="S12" s="1"/>
      <c r="T12" s="1"/>
      <c r="U12" s="1"/>
      <c r="V12" s="1"/>
      <c r="W12" s="1"/>
      <c r="X12" s="1"/>
    </row>
    <row r="13" spans="1:24">
      <c r="B13" s="1"/>
      <c r="C13" s="1"/>
      <c r="D13" s="1"/>
      <c r="E13" s="1"/>
      <c r="F13" s="1"/>
      <c r="G13" s="1"/>
      <c r="H13" s="1"/>
      <c r="I13" s="1"/>
      <c r="J13" s="1"/>
      <c r="L13" s="1"/>
      <c r="M13" s="1"/>
      <c r="N13" s="1"/>
      <c r="O13" s="1"/>
      <c r="P13" s="1"/>
      <c r="Q13" s="1"/>
      <c r="R13" s="1"/>
      <c r="S13" s="1"/>
      <c r="T13" s="1"/>
      <c r="U13" s="1"/>
      <c r="V13" s="1"/>
      <c r="W13" s="1"/>
      <c r="X13" s="1"/>
    </row>
    <row r="14" spans="1:24">
      <c r="B14" s="5" t="s">
        <v>9</v>
      </c>
      <c r="C14" s="6"/>
      <c r="D14" s="6"/>
      <c r="E14" s="6"/>
      <c r="F14" s="6"/>
      <c r="G14" s="6"/>
      <c r="H14" s="6"/>
      <c r="I14" s="6"/>
      <c r="J14" s="7"/>
      <c r="L14" s="1"/>
      <c r="M14" s="1"/>
      <c r="N14" s="1"/>
      <c r="O14" s="1"/>
      <c r="P14" s="1"/>
      <c r="Q14" s="1"/>
      <c r="R14" s="1"/>
      <c r="S14" s="1"/>
      <c r="T14" s="1"/>
      <c r="U14" s="1"/>
      <c r="V14" s="1"/>
      <c r="W14" s="1"/>
      <c r="X14" s="1"/>
    </row>
    <row r="15" spans="1:24">
      <c r="B15" s="17"/>
      <c r="C15" s="1"/>
      <c r="D15" s="1"/>
      <c r="E15" s="1"/>
      <c r="F15" s="1"/>
      <c r="G15" s="1"/>
      <c r="H15" s="1"/>
      <c r="I15" s="1"/>
      <c r="J15" s="9"/>
      <c r="L15" s="1"/>
      <c r="M15" s="1"/>
      <c r="N15" s="1"/>
      <c r="O15" s="1"/>
      <c r="P15" s="1"/>
      <c r="Q15" s="1"/>
      <c r="R15" s="1"/>
      <c r="S15" s="1"/>
      <c r="T15" s="1"/>
      <c r="U15" s="1"/>
      <c r="V15" s="1"/>
      <c r="W15" s="1"/>
      <c r="X15" s="1"/>
    </row>
    <row r="16" spans="1:24" ht="12.75" customHeight="1">
      <c r="B16" s="217" t="s">
        <v>10</v>
      </c>
      <c r="C16" s="217"/>
      <c r="D16" s="217"/>
      <c r="E16" s="217"/>
      <c r="F16" s="217"/>
      <c r="G16" s="217"/>
      <c r="H16" s="217"/>
      <c r="I16" s="217"/>
      <c r="J16" s="217"/>
      <c r="L16" s="1"/>
      <c r="M16" s="1"/>
      <c r="N16" s="1"/>
      <c r="O16" s="1"/>
      <c r="P16" s="1"/>
      <c r="Q16" s="1"/>
      <c r="R16" s="1"/>
      <c r="S16" s="1"/>
      <c r="T16" s="1"/>
      <c r="U16" s="1"/>
      <c r="V16" s="1"/>
      <c r="W16" s="1"/>
      <c r="X16" s="1"/>
    </row>
    <row r="17" spans="2:24">
      <c r="B17" s="217"/>
      <c r="C17" s="217"/>
      <c r="D17" s="217"/>
      <c r="E17" s="217"/>
      <c r="F17" s="217"/>
      <c r="G17" s="217"/>
      <c r="H17" s="217"/>
      <c r="I17" s="217"/>
      <c r="J17" s="217"/>
      <c r="L17" s="1"/>
      <c r="M17" s="1"/>
      <c r="N17" s="1"/>
      <c r="O17" s="1"/>
      <c r="P17" s="1"/>
      <c r="Q17" s="1"/>
      <c r="R17" s="1"/>
      <c r="S17" s="1"/>
      <c r="T17" s="1"/>
      <c r="U17" s="1"/>
      <c r="V17" s="1"/>
      <c r="W17" s="1"/>
      <c r="X17" s="1"/>
    </row>
    <row r="18" spans="2:24">
      <c r="B18" s="18"/>
      <c r="C18" s="19"/>
      <c r="D18" s="19"/>
      <c r="E18" s="19"/>
      <c r="F18" s="19"/>
      <c r="G18" s="19"/>
      <c r="H18" s="19"/>
      <c r="I18" s="19"/>
      <c r="J18" s="20"/>
      <c r="L18" s="1"/>
      <c r="M18" s="1"/>
      <c r="N18" s="1"/>
      <c r="O18" s="1"/>
      <c r="P18" s="1"/>
      <c r="Q18" s="1"/>
      <c r="R18" s="1"/>
      <c r="S18" s="1"/>
      <c r="T18" s="1"/>
      <c r="U18" s="1"/>
      <c r="V18" s="1"/>
      <c r="W18" s="1"/>
      <c r="X18" s="1"/>
    </row>
    <row r="19" spans="2:24" ht="12.75" customHeight="1">
      <c r="B19" s="217" t="s">
        <v>11</v>
      </c>
      <c r="C19" s="217"/>
      <c r="D19" s="217"/>
      <c r="E19" s="217"/>
      <c r="F19" s="217"/>
      <c r="G19" s="217"/>
      <c r="H19" s="217"/>
      <c r="I19" s="217"/>
      <c r="J19" s="217"/>
      <c r="L19" s="1"/>
      <c r="M19" s="1"/>
      <c r="N19" s="1"/>
      <c r="O19" s="1"/>
      <c r="P19" s="1"/>
      <c r="Q19" s="1"/>
      <c r="R19" s="1"/>
      <c r="S19" s="1"/>
      <c r="T19" s="1"/>
      <c r="U19" s="1"/>
      <c r="V19" s="1"/>
      <c r="W19" s="1"/>
      <c r="X19" s="1"/>
    </row>
    <row r="20" spans="2:24" ht="12.75" customHeight="1">
      <c r="B20" s="217"/>
      <c r="C20" s="217"/>
      <c r="D20" s="217"/>
      <c r="E20" s="217"/>
      <c r="F20" s="217"/>
      <c r="G20" s="217"/>
      <c r="H20" s="217"/>
      <c r="I20" s="217"/>
      <c r="J20" s="217"/>
      <c r="L20" s="1"/>
      <c r="M20" s="1"/>
      <c r="N20" s="1"/>
      <c r="O20" s="1"/>
      <c r="P20" s="1"/>
      <c r="Q20" s="1"/>
      <c r="R20" s="1"/>
      <c r="S20" s="1"/>
      <c r="T20" s="1"/>
      <c r="U20" s="1"/>
      <c r="V20" s="1"/>
      <c r="W20" s="1"/>
      <c r="X20" s="1"/>
    </row>
    <row r="21" spans="2:24">
      <c r="B21" s="21"/>
      <c r="C21" s="22"/>
      <c r="D21" s="22"/>
      <c r="E21" s="22"/>
      <c r="F21" s="22"/>
      <c r="G21" s="22"/>
      <c r="H21" s="22"/>
      <c r="I21" s="22"/>
      <c r="J21" s="23"/>
      <c r="L21" s="1"/>
      <c r="M21" s="1"/>
      <c r="N21" s="1"/>
      <c r="O21" s="1"/>
      <c r="P21" s="1"/>
      <c r="Q21" s="1"/>
      <c r="R21" s="1"/>
      <c r="S21" s="1"/>
      <c r="T21" s="1"/>
      <c r="U21" s="1"/>
      <c r="V21" s="1"/>
      <c r="W21" s="1"/>
      <c r="X21" s="1"/>
    </row>
    <row r="22" spans="2:24">
      <c r="B22" s="1"/>
      <c r="C22" s="1"/>
      <c r="D22" s="1"/>
      <c r="E22" s="1"/>
      <c r="F22" s="1"/>
      <c r="G22" s="1"/>
      <c r="H22" s="1"/>
      <c r="I22" s="1"/>
      <c r="J22" s="1"/>
      <c r="L22" s="1"/>
      <c r="M22" s="1"/>
      <c r="N22" s="1"/>
      <c r="O22" s="1"/>
      <c r="P22" s="1"/>
      <c r="Q22" s="1"/>
      <c r="R22" s="1"/>
      <c r="S22" s="1"/>
      <c r="T22" s="1"/>
      <c r="U22" s="1"/>
      <c r="V22" s="1"/>
      <c r="W22" s="1"/>
      <c r="X22" s="1"/>
    </row>
    <row r="23" spans="2:24">
      <c r="B23" s="5" t="s">
        <v>12</v>
      </c>
      <c r="C23" s="6"/>
      <c r="D23" s="6"/>
      <c r="E23" s="6"/>
      <c r="F23" s="6"/>
      <c r="G23" s="6"/>
      <c r="H23" s="6"/>
      <c r="I23" s="6"/>
      <c r="J23" s="7"/>
      <c r="L23" s="1"/>
      <c r="M23" s="1"/>
      <c r="N23" s="1"/>
      <c r="O23" s="1"/>
      <c r="P23" s="1"/>
      <c r="Q23" s="1"/>
      <c r="R23" s="1"/>
      <c r="S23" s="1"/>
      <c r="T23" s="1"/>
      <c r="U23" s="1"/>
      <c r="V23" s="1"/>
      <c r="W23" s="1"/>
      <c r="X23" s="1"/>
    </row>
    <row r="24" spans="2:24">
      <c r="B24" s="8"/>
      <c r="C24" s="1"/>
      <c r="D24" s="1"/>
      <c r="E24" s="1"/>
      <c r="F24" s="1"/>
      <c r="G24" s="1"/>
      <c r="H24" s="1"/>
      <c r="I24" s="1"/>
      <c r="J24" s="9"/>
      <c r="L24" s="1"/>
      <c r="M24" s="1"/>
      <c r="N24" s="1"/>
      <c r="O24" s="1"/>
      <c r="P24" s="1"/>
      <c r="Q24" s="1"/>
      <c r="R24" s="1"/>
      <c r="S24" s="1"/>
      <c r="T24" s="1"/>
      <c r="U24" s="1"/>
      <c r="V24" s="1"/>
      <c r="W24" s="1"/>
      <c r="X24" s="1"/>
    </row>
    <row r="25" spans="2:24">
      <c r="B25" s="8"/>
      <c r="C25" s="24" t="s">
        <v>13</v>
      </c>
      <c r="D25" s="25">
        <f>HLOOKUP(C6,ISSQN!B3:X14,12,0)</f>
        <v>0.03</v>
      </c>
      <c r="E25" s="26"/>
      <c r="F25" s="1"/>
      <c r="G25" s="1"/>
      <c r="H25" s="1"/>
      <c r="I25" s="1"/>
      <c r="J25" s="9"/>
      <c r="L25" s="1"/>
      <c r="M25" s="1"/>
      <c r="N25" s="1"/>
      <c r="O25" s="1"/>
      <c r="P25" s="1"/>
      <c r="Q25" s="1"/>
      <c r="R25" s="1"/>
      <c r="S25" s="1"/>
      <c r="T25" s="1"/>
      <c r="U25" s="1"/>
      <c r="V25" s="1"/>
      <c r="W25" s="1"/>
      <c r="X25" s="1"/>
    </row>
    <row r="26" spans="2:24">
      <c r="B26" s="8"/>
      <c r="C26" s="1"/>
      <c r="D26" s="1"/>
      <c r="E26" s="1"/>
      <c r="F26" s="1"/>
      <c r="G26" s="1"/>
      <c r="H26" s="1"/>
      <c r="I26" s="1"/>
      <c r="J26" s="9"/>
      <c r="L26" s="1"/>
      <c r="M26" s="1"/>
      <c r="N26" s="1"/>
      <c r="O26" s="1"/>
      <c r="P26" s="1"/>
      <c r="Q26" s="1"/>
      <c r="R26" s="1"/>
      <c r="S26" s="1"/>
      <c r="T26" s="1"/>
      <c r="U26" s="1"/>
      <c r="V26" s="1"/>
      <c r="W26" s="1"/>
      <c r="X26" s="1"/>
    </row>
    <row r="27" spans="2:24">
      <c r="B27" s="27"/>
      <c r="C27" s="28" t="s">
        <v>14</v>
      </c>
      <c r="D27" s="28"/>
      <c r="E27" s="28"/>
      <c r="F27" s="28"/>
      <c r="G27" s="28"/>
      <c r="H27" s="28"/>
      <c r="I27" s="28"/>
      <c r="J27" s="29"/>
      <c r="L27" s="1"/>
      <c r="M27" s="1"/>
      <c r="N27" s="1"/>
      <c r="O27" s="1"/>
      <c r="P27" s="1"/>
      <c r="Q27" s="1"/>
      <c r="R27" s="1"/>
      <c r="S27" s="1"/>
      <c r="T27" s="1"/>
      <c r="U27" s="1"/>
      <c r="V27" s="1"/>
      <c r="W27" s="1"/>
      <c r="X27" s="1"/>
    </row>
    <row r="28" spans="2:24">
      <c r="B28" s="8"/>
      <c r="D28" s="4" t="str">
        <f>HLOOKUP(C6,ISSQN!B3:X14,6,0)&amp;" de "&amp;C6</f>
        <v>Lei 6857, que institui o sistema tributário do município de PONTA GROSSA</v>
      </c>
      <c r="E28" s="4"/>
      <c r="F28" s="4"/>
      <c r="G28" s="4"/>
      <c r="H28" s="4"/>
      <c r="I28" s="4"/>
      <c r="J28" s="30"/>
      <c r="L28" s="1"/>
      <c r="M28" s="1"/>
      <c r="N28" s="1"/>
      <c r="O28" s="1"/>
      <c r="P28" s="1"/>
      <c r="Q28" s="1"/>
      <c r="R28" s="1"/>
      <c r="S28" s="1"/>
      <c r="T28" s="1"/>
      <c r="U28" s="1"/>
      <c r="V28" s="1"/>
      <c r="W28" s="1"/>
      <c r="X28" s="1"/>
    </row>
    <row r="29" spans="2:24">
      <c r="B29" s="8"/>
      <c r="C29" s="31" t="s">
        <v>15</v>
      </c>
      <c r="D29" s="1"/>
      <c r="E29" s="1"/>
      <c r="F29" s="1"/>
      <c r="G29" s="1"/>
      <c r="H29" s="1"/>
      <c r="I29" s="1"/>
      <c r="J29" s="9"/>
      <c r="L29" s="1"/>
      <c r="M29" s="1"/>
      <c r="N29" s="1"/>
      <c r="O29" s="1"/>
      <c r="P29" s="1"/>
      <c r="Q29" s="1"/>
      <c r="R29" s="1"/>
      <c r="S29" s="1"/>
      <c r="T29" s="1"/>
      <c r="U29" s="1"/>
      <c r="V29" s="1"/>
      <c r="W29" s="1"/>
      <c r="X29" s="1"/>
    </row>
    <row r="30" spans="2:24">
      <c r="B30" s="8"/>
      <c r="D30" s="4" t="str">
        <f>HLOOKUP(C6,ISSQN!B3:X14,7,0)</f>
        <v>Alterada pela Lei 9833/2008</v>
      </c>
      <c r="E30" s="4"/>
      <c r="F30" s="4"/>
      <c r="G30" s="4"/>
      <c r="H30" s="4"/>
      <c r="I30" s="4"/>
      <c r="J30" s="9"/>
      <c r="L30" s="1"/>
      <c r="M30" s="1"/>
      <c r="N30" s="1"/>
      <c r="O30" s="1"/>
      <c r="P30" s="1"/>
      <c r="Q30" s="1"/>
      <c r="R30" s="1"/>
      <c r="S30" s="1"/>
      <c r="T30" s="1"/>
      <c r="U30" s="1"/>
      <c r="V30" s="1"/>
      <c r="W30" s="1"/>
      <c r="X30" s="1"/>
    </row>
    <row r="31" spans="2:24">
      <c r="B31" s="8"/>
      <c r="C31" s="1"/>
      <c r="D31" s="1"/>
      <c r="E31" s="1"/>
      <c r="F31" s="1"/>
      <c r="G31" s="1"/>
      <c r="H31" s="1"/>
      <c r="I31" s="1"/>
      <c r="J31" s="9"/>
      <c r="L31" s="1"/>
      <c r="M31" s="1"/>
      <c r="N31" s="1"/>
      <c r="O31" s="1"/>
      <c r="P31" s="1"/>
      <c r="Q31" s="1"/>
      <c r="R31" s="1"/>
      <c r="S31" s="1"/>
      <c r="T31" s="1"/>
      <c r="U31" s="1"/>
      <c r="V31" s="1"/>
      <c r="W31" s="1"/>
      <c r="X31" s="1"/>
    </row>
    <row r="32" spans="2:24">
      <c r="B32" s="218" t="s">
        <v>16</v>
      </c>
      <c r="C32" s="218"/>
      <c r="D32" s="218"/>
      <c r="E32" s="218"/>
      <c r="F32" s="218"/>
      <c r="G32" s="218"/>
      <c r="H32" s="218"/>
      <c r="I32" s="218"/>
      <c r="J32" s="218"/>
      <c r="L32" s="1"/>
      <c r="M32" s="1"/>
      <c r="N32" s="1"/>
      <c r="O32" s="1"/>
      <c r="P32" s="1"/>
      <c r="Q32" s="1"/>
      <c r="R32" s="1"/>
      <c r="S32" s="1"/>
      <c r="T32" s="1"/>
      <c r="U32" s="1"/>
      <c r="V32" s="1"/>
      <c r="W32" s="1"/>
      <c r="X32" s="1"/>
    </row>
    <row r="33" spans="2:24" ht="37.5" customHeight="1">
      <c r="B33" s="8"/>
      <c r="C33" s="213" t="str">
        <f>HLOOKUP(C6,ISSQN!B3:X14,9,0)</f>
        <v>https://leismunicipais.com.br/codigo-tributario-ponta-grossa-pr</v>
      </c>
      <c r="D33" s="213"/>
      <c r="E33" s="213"/>
      <c r="F33" s="213"/>
      <c r="G33" s="213"/>
      <c r="H33" s="213"/>
      <c r="I33" s="213"/>
      <c r="J33" s="32"/>
      <c r="L33" s="1"/>
      <c r="M33" s="1"/>
      <c r="N33" s="1"/>
      <c r="O33" s="1"/>
      <c r="P33" s="1"/>
      <c r="Q33" s="1"/>
      <c r="R33" s="1"/>
      <c r="S33" s="1"/>
      <c r="T33" s="1"/>
      <c r="U33" s="1"/>
      <c r="V33" s="1"/>
      <c r="W33" s="1"/>
      <c r="X33" s="1"/>
    </row>
    <row r="34" spans="2:24">
      <c r="B34" s="8"/>
      <c r="C34" s="33" t="s">
        <v>17</v>
      </c>
      <c r="D34" s="34">
        <f>HLOOKUP(C6,ISSQN!B3:X14,10,0)</f>
        <v>43460</v>
      </c>
      <c r="E34" s="1"/>
      <c r="F34" s="1"/>
      <c r="G34" s="1"/>
      <c r="H34" s="1"/>
      <c r="I34" s="1"/>
      <c r="J34" s="9"/>
      <c r="L34" s="1"/>
      <c r="M34" s="1"/>
      <c r="N34" s="1"/>
      <c r="O34" s="1"/>
      <c r="P34" s="1"/>
      <c r="Q34" s="1"/>
      <c r="R34" s="1"/>
      <c r="S34" s="1"/>
      <c r="T34" s="1"/>
      <c r="U34" s="1"/>
      <c r="V34" s="1"/>
      <c r="W34" s="1"/>
      <c r="X34" s="1"/>
    </row>
    <row r="35" spans="2:24">
      <c r="B35" s="21"/>
      <c r="C35" s="14"/>
      <c r="D35" s="14"/>
      <c r="E35" s="14"/>
      <c r="F35" s="14"/>
      <c r="G35" s="14"/>
      <c r="H35" s="14"/>
      <c r="I35" s="14"/>
      <c r="J35" s="15"/>
      <c r="L35" s="1"/>
      <c r="M35" s="1"/>
      <c r="N35" s="1"/>
      <c r="O35" s="1"/>
      <c r="P35" s="1"/>
      <c r="Q35" s="1"/>
      <c r="R35" s="1"/>
      <c r="S35" s="1"/>
      <c r="T35" s="1"/>
      <c r="U35" s="1"/>
      <c r="V35" s="1"/>
      <c r="W35" s="1"/>
      <c r="X35" s="1"/>
    </row>
    <row r="36" spans="2:24">
      <c r="B36" s="1"/>
      <c r="C36" s="1"/>
      <c r="D36" s="1"/>
      <c r="E36" s="1"/>
      <c r="F36" s="1"/>
      <c r="G36" s="1"/>
      <c r="H36" s="1"/>
      <c r="I36" s="1"/>
      <c r="J36" s="1"/>
      <c r="L36" s="1"/>
      <c r="M36" s="1"/>
      <c r="N36" s="1"/>
      <c r="O36" s="1"/>
      <c r="P36" s="1"/>
      <c r="Q36" s="1"/>
      <c r="R36" s="1"/>
      <c r="S36" s="1"/>
      <c r="T36" s="1"/>
      <c r="U36" s="1"/>
      <c r="V36" s="1"/>
      <c r="W36" s="1"/>
      <c r="X36" s="1"/>
    </row>
    <row r="37" spans="2:24">
      <c r="B37" s="5" t="s">
        <v>18</v>
      </c>
      <c r="C37" s="6"/>
      <c r="D37" s="6"/>
      <c r="E37" s="6"/>
      <c r="F37" s="6"/>
      <c r="G37" s="6"/>
      <c r="H37" s="6"/>
      <c r="I37" s="6"/>
      <c r="J37" s="7"/>
      <c r="L37" s="1"/>
      <c r="M37" s="1"/>
      <c r="N37" s="1"/>
      <c r="O37" s="1"/>
      <c r="P37" s="1"/>
      <c r="Q37" s="1"/>
      <c r="R37" s="1"/>
      <c r="S37" s="1"/>
      <c r="T37" s="1"/>
      <c r="U37" s="1"/>
      <c r="V37" s="1"/>
      <c r="W37" s="1"/>
      <c r="X37" s="1"/>
    </row>
    <row r="38" spans="2:24">
      <c r="B38" s="8"/>
      <c r="C38" s="1"/>
      <c r="D38" s="1"/>
      <c r="E38" s="1"/>
      <c r="F38" s="1"/>
      <c r="G38" s="1"/>
      <c r="H38" s="1"/>
      <c r="I38" s="1"/>
      <c r="J38" s="9"/>
      <c r="L38" s="1"/>
      <c r="M38" s="1"/>
      <c r="N38" s="1"/>
      <c r="O38" s="1"/>
      <c r="P38" s="1"/>
      <c r="Q38" s="1"/>
      <c r="R38" s="1"/>
      <c r="S38" s="1"/>
      <c r="T38" s="1"/>
      <c r="U38" s="1"/>
      <c r="V38" s="1"/>
      <c r="W38" s="1"/>
      <c r="X38" s="1"/>
    </row>
    <row r="39" spans="2:24">
      <c r="B39" s="214" t="s">
        <v>19</v>
      </c>
      <c r="C39" s="214"/>
      <c r="D39" s="214"/>
      <c r="E39" s="214"/>
      <c r="F39" s="214"/>
      <c r="G39" s="214"/>
      <c r="H39" s="214"/>
      <c r="I39" s="214"/>
      <c r="J39" s="214"/>
      <c r="L39" s="1"/>
      <c r="M39" s="1"/>
      <c r="N39" s="1"/>
      <c r="O39" s="1"/>
      <c r="P39" s="1"/>
      <c r="Q39" s="1"/>
      <c r="R39" s="1"/>
      <c r="S39" s="1"/>
      <c r="T39" s="1"/>
      <c r="U39" s="1"/>
      <c r="V39" s="1"/>
      <c r="W39" s="1"/>
      <c r="X39" s="1"/>
    </row>
    <row r="40" spans="2:24">
      <c r="B40" s="21"/>
      <c r="C40" s="14"/>
      <c r="D40" s="14"/>
      <c r="E40" s="14"/>
      <c r="F40" s="14"/>
      <c r="G40" s="14"/>
      <c r="H40" s="14"/>
      <c r="I40" s="14"/>
      <c r="J40" s="15"/>
      <c r="L40" s="1"/>
      <c r="M40" s="1"/>
      <c r="N40" s="1"/>
      <c r="O40" s="1"/>
      <c r="P40" s="1"/>
      <c r="Q40" s="1"/>
      <c r="R40" s="1"/>
      <c r="S40" s="1"/>
      <c r="T40" s="1"/>
      <c r="U40" s="1"/>
      <c r="V40" s="1"/>
      <c r="W40" s="1"/>
      <c r="X40" s="1"/>
    </row>
    <row r="41" spans="2:24">
      <c r="B41" s="1"/>
      <c r="C41" s="1"/>
      <c r="D41" s="1"/>
      <c r="E41" s="1"/>
      <c r="F41" s="1"/>
      <c r="G41" s="1"/>
      <c r="H41" s="1"/>
      <c r="I41" s="1"/>
      <c r="J41" s="1"/>
      <c r="L41" s="1"/>
      <c r="M41" s="1"/>
      <c r="N41" s="1"/>
      <c r="O41" s="1"/>
      <c r="P41" s="35"/>
      <c r="Q41" s="1"/>
      <c r="R41" s="1"/>
      <c r="S41" s="1"/>
      <c r="T41" s="1"/>
      <c r="U41" s="1"/>
      <c r="V41" s="1"/>
      <c r="W41" s="1"/>
      <c r="X41" s="1"/>
    </row>
    <row r="42" spans="2:24">
      <c r="P42" s="36"/>
    </row>
    <row r="43" spans="2:24">
      <c r="P43" s="36"/>
    </row>
    <row r="44" spans="2:24">
      <c r="P44" s="36"/>
    </row>
    <row r="45" spans="2:24">
      <c r="P45" s="36"/>
    </row>
    <row r="46" spans="2:24">
      <c r="P46" s="36"/>
    </row>
    <row r="47" spans="2:24">
      <c r="P47" s="36"/>
    </row>
    <row r="48" spans="2:24">
      <c r="P48" s="36"/>
    </row>
    <row r="49" spans="16:16">
      <c r="P49" s="36"/>
    </row>
    <row r="50" spans="16:16">
      <c r="P50" s="36"/>
    </row>
    <row r="51" spans="16:16">
      <c r="P51" s="36"/>
    </row>
    <row r="52" spans="16:16">
      <c r="P52" s="36"/>
    </row>
    <row r="53" spans="16:16">
      <c r="P53" s="36"/>
    </row>
    <row r="54" spans="16:16">
      <c r="P54" s="36"/>
    </row>
    <row r="55" spans="16:16">
      <c r="P55" s="36"/>
    </row>
    <row r="56" spans="16:16">
      <c r="P56" s="36"/>
    </row>
    <row r="57" spans="16:16">
      <c r="P57" s="36"/>
    </row>
    <row r="58" spans="16:16">
      <c r="P58" s="36"/>
    </row>
    <row r="59" spans="16:16">
      <c r="P59" s="36"/>
    </row>
    <row r="60" spans="16:16">
      <c r="P60" s="36"/>
    </row>
  </sheetData>
  <mergeCells count="7">
    <mergeCell ref="C33:I33"/>
    <mergeCell ref="B39:J39"/>
    <mergeCell ref="C6:E6"/>
    <mergeCell ref="C12:J12"/>
    <mergeCell ref="B16:J17"/>
    <mergeCell ref="B19:J20"/>
    <mergeCell ref="B32:J32"/>
  </mergeCells>
  <pageMargins left="0.51180555555555496" right="0.51180555555555496" top="0.78749999999999998" bottom="0.78749999999999998" header="0.51180555555555496" footer="0.51180555555555496"/>
  <pageSetup paperSize="9" scale="36" firstPageNumber="0" orientation="landscape" horizontalDpi="300" verticalDpi="300"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ISSQN!$B$3:$X$3</xm:f>
          </x14:formula1>
          <x14:formula2>
            <xm:f>0</xm:f>
          </x14:formula2>
          <xm:sqref>C6</xm:sqref>
        </x14:dataValidation>
        <x14:dataValidation type="list" allowBlank="1" showInputMessage="1" showErrorMessage="1" xr:uid="{00000000-0002-0000-0000-000000000000}">
          <x14:formula1>
            <xm:f>LEI!A31:A50</xm:f>
          </x14:formula1>
          <x14:formula2>
            <xm:f>0</xm:f>
          </x14:formula2>
          <xm:sqref>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H255"/>
  <sheetViews>
    <sheetView view="pageBreakPreview" zoomScale="85" zoomScaleNormal="90" zoomScaleSheetLayoutView="85" zoomScalePageLayoutView="85" workbookViewId="0">
      <selection activeCell="A6" sqref="A6:O6"/>
    </sheetView>
  </sheetViews>
  <sheetFormatPr defaultColWidth="8" defaultRowHeight="14.25"/>
  <cols>
    <col min="1" max="1" width="10.375" style="37" customWidth="1"/>
    <col min="2" max="2" width="12.5" style="37" customWidth="1"/>
    <col min="3" max="3" width="10.375" style="37" customWidth="1"/>
    <col min="4" max="4" width="62.5" style="37" customWidth="1"/>
    <col min="5" max="5" width="5.25" style="37" customWidth="1"/>
    <col min="6" max="12" width="10.375" style="37" customWidth="1"/>
    <col min="13" max="13" width="15.25" style="37" customWidth="1"/>
    <col min="14" max="14" width="15.875" style="37" customWidth="1"/>
    <col min="15" max="15" width="10.375" style="37" customWidth="1"/>
    <col min="1022" max="1022" width="10.5" customWidth="1"/>
  </cols>
  <sheetData>
    <row r="1" spans="1:1022" s="40" customFormat="1" ht="26.25">
      <c r="A1" s="38" t="s">
        <v>20</v>
      </c>
      <c r="B1" s="39"/>
      <c r="C1" s="39"/>
      <c r="D1" s="39"/>
      <c r="E1" s="39"/>
      <c r="F1" s="39"/>
      <c r="G1" s="39"/>
      <c r="H1" s="39"/>
      <c r="I1" s="39"/>
      <c r="J1" s="39"/>
      <c r="K1" s="39"/>
      <c r="L1" s="39"/>
      <c r="M1" s="39"/>
      <c r="N1" s="39"/>
      <c r="O1" s="39"/>
      <c r="AMH1"/>
    </row>
    <row r="2" spans="1:1022" s="40" customFormat="1">
      <c r="A2" s="41" t="s">
        <v>21</v>
      </c>
      <c r="B2" s="39"/>
      <c r="C2" s="39"/>
      <c r="D2" s="39"/>
      <c r="E2" s="39"/>
      <c r="F2" s="39"/>
      <c r="G2" s="39"/>
      <c r="H2" s="39"/>
      <c r="I2" s="39"/>
      <c r="J2" s="39"/>
      <c r="K2" s="39"/>
      <c r="L2" s="39"/>
      <c r="M2" s="39"/>
      <c r="N2" s="39"/>
      <c r="O2" s="39"/>
      <c r="AMH2"/>
    </row>
    <row r="3" spans="1:1022" s="40" customFormat="1">
      <c r="A3" s="41"/>
      <c r="B3" s="39"/>
      <c r="C3" s="39"/>
      <c r="D3" s="39"/>
      <c r="E3" s="39"/>
      <c r="F3" s="39"/>
      <c r="G3" s="39"/>
      <c r="H3" s="39"/>
      <c r="I3" s="39"/>
      <c r="J3" s="39"/>
      <c r="K3" s="39"/>
      <c r="L3" s="39"/>
      <c r="M3" s="39"/>
      <c r="N3" s="39"/>
      <c r="O3" s="39"/>
      <c r="AMH3"/>
    </row>
    <row r="4" spans="1:1022" ht="12.75" customHeight="1">
      <c r="A4" s="181"/>
      <c r="B4" s="181"/>
      <c r="C4" s="181"/>
      <c r="D4" s="181" t="s">
        <v>22</v>
      </c>
      <c r="E4" s="222" t="s">
        <v>23</v>
      </c>
      <c r="F4" s="222"/>
      <c r="G4" s="222"/>
      <c r="H4" s="222" t="s">
        <v>24</v>
      </c>
      <c r="I4" s="222"/>
      <c r="J4" s="222"/>
      <c r="K4" s="222" t="s">
        <v>25</v>
      </c>
      <c r="L4" s="222"/>
      <c r="M4" s="222"/>
      <c r="N4" s="222"/>
      <c r="O4" s="222"/>
    </row>
    <row r="5" spans="1:1022" ht="79.150000000000006" customHeight="1">
      <c r="A5" s="182"/>
      <c r="B5" s="182"/>
      <c r="C5" s="182"/>
      <c r="D5" s="182" t="s">
        <v>1002</v>
      </c>
      <c r="E5" s="220" t="s">
        <v>326</v>
      </c>
      <c r="F5" s="220"/>
      <c r="G5" s="220"/>
      <c r="H5" s="220" t="s">
        <v>327</v>
      </c>
      <c r="I5" s="220"/>
      <c r="J5" s="220"/>
      <c r="K5" s="220" t="s">
        <v>328</v>
      </c>
      <c r="L5" s="220"/>
      <c r="M5" s="220"/>
      <c r="N5" s="220"/>
      <c r="O5" s="220"/>
    </row>
    <row r="6" spans="1:1022" ht="12.75" customHeight="1">
      <c r="A6" s="226" t="s">
        <v>288</v>
      </c>
      <c r="B6" s="227"/>
      <c r="C6" s="227"/>
      <c r="D6" s="227"/>
      <c r="E6" s="227"/>
      <c r="F6" s="227"/>
      <c r="G6" s="227"/>
      <c r="H6" s="227"/>
      <c r="I6" s="227"/>
      <c r="J6" s="227"/>
      <c r="K6" s="227"/>
      <c r="L6" s="227"/>
      <c r="M6" s="227"/>
      <c r="N6" s="227"/>
      <c r="O6" s="227"/>
    </row>
    <row r="7" spans="1:1022" ht="12.75" customHeight="1">
      <c r="A7" s="223" t="s">
        <v>26</v>
      </c>
      <c r="B7" s="224" t="s">
        <v>27</v>
      </c>
      <c r="C7" s="223" t="s">
        <v>28</v>
      </c>
      <c r="D7" s="223" t="s">
        <v>29</v>
      </c>
      <c r="E7" s="225" t="s">
        <v>30</v>
      </c>
      <c r="F7" s="224" t="s">
        <v>31</v>
      </c>
      <c r="G7" s="225" t="s">
        <v>32</v>
      </c>
      <c r="H7" s="223"/>
      <c r="I7" s="223"/>
      <c r="J7" s="223"/>
      <c r="K7" s="225" t="s">
        <v>33</v>
      </c>
      <c r="L7" s="223"/>
      <c r="M7" s="223"/>
      <c r="N7" s="223"/>
      <c r="O7" s="224" t="s">
        <v>34</v>
      </c>
    </row>
    <row r="8" spans="1:1022" ht="15">
      <c r="A8" s="224"/>
      <c r="B8" s="224"/>
      <c r="C8" s="224"/>
      <c r="D8" s="224"/>
      <c r="E8" s="224"/>
      <c r="F8" s="224"/>
      <c r="G8" s="183" t="s">
        <v>35</v>
      </c>
      <c r="H8" s="183" t="s">
        <v>36</v>
      </c>
      <c r="I8" s="183" t="s">
        <v>37</v>
      </c>
      <c r="J8" s="183" t="s">
        <v>33</v>
      </c>
      <c r="K8" s="183" t="s">
        <v>35</v>
      </c>
      <c r="L8" s="183" t="s">
        <v>36</v>
      </c>
      <c r="M8" s="183" t="s">
        <v>37</v>
      </c>
      <c r="N8" s="183" t="s">
        <v>33</v>
      </c>
      <c r="O8" s="224"/>
    </row>
    <row r="9" spans="1:1022">
      <c r="A9" s="184" t="s">
        <v>329</v>
      </c>
      <c r="B9" s="184"/>
      <c r="C9" s="184"/>
      <c r="D9" s="184" t="s">
        <v>330</v>
      </c>
      <c r="E9" s="184"/>
      <c r="F9" s="185"/>
      <c r="G9" s="184"/>
      <c r="H9" s="184"/>
      <c r="I9" s="184"/>
      <c r="J9" s="184"/>
      <c r="K9" s="184"/>
      <c r="L9" s="184"/>
      <c r="M9" s="184"/>
      <c r="N9" s="186">
        <v>2144.0500000000002</v>
      </c>
      <c r="O9" s="187">
        <v>5.9346467252793479E-3</v>
      </c>
    </row>
    <row r="10" spans="1:1022">
      <c r="A10" s="184" t="s">
        <v>331</v>
      </c>
      <c r="B10" s="184"/>
      <c r="C10" s="184"/>
      <c r="D10" s="184" t="s">
        <v>332</v>
      </c>
      <c r="E10" s="184"/>
      <c r="F10" s="185"/>
      <c r="G10" s="184"/>
      <c r="H10" s="184"/>
      <c r="I10" s="184"/>
      <c r="J10" s="184"/>
      <c r="K10" s="184"/>
      <c r="L10" s="184"/>
      <c r="M10" s="184"/>
      <c r="N10" s="186">
        <v>351.21</v>
      </c>
      <c r="O10" s="187">
        <v>9.7213557351058023E-4</v>
      </c>
    </row>
    <row r="11" spans="1:1022">
      <c r="A11" s="188" t="s">
        <v>333</v>
      </c>
      <c r="B11" s="189" t="s">
        <v>334</v>
      </c>
      <c r="C11" s="188" t="s">
        <v>38</v>
      </c>
      <c r="D11" s="188" t="s">
        <v>335</v>
      </c>
      <c r="E11" s="190" t="s">
        <v>336</v>
      </c>
      <c r="F11" s="189">
        <v>1</v>
      </c>
      <c r="G11" s="191">
        <v>0</v>
      </c>
      <c r="H11" s="191">
        <v>0</v>
      </c>
      <c r="I11" s="191">
        <v>96.62</v>
      </c>
      <c r="J11" s="191">
        <v>96.62</v>
      </c>
      <c r="K11" s="191">
        <v>0</v>
      </c>
      <c r="L11" s="191">
        <v>0</v>
      </c>
      <c r="M11" s="191">
        <v>96.62</v>
      </c>
      <c r="N11" s="191">
        <v>96.62</v>
      </c>
      <c r="O11" s="192">
        <v>2.6744038926167327E-4</v>
      </c>
    </row>
    <row r="12" spans="1:1022">
      <c r="A12" s="188" t="s">
        <v>337</v>
      </c>
      <c r="B12" s="189" t="s">
        <v>338</v>
      </c>
      <c r="C12" s="188" t="s">
        <v>38</v>
      </c>
      <c r="D12" s="188" t="s">
        <v>339</v>
      </c>
      <c r="E12" s="190" t="s">
        <v>336</v>
      </c>
      <c r="F12" s="189">
        <v>1</v>
      </c>
      <c r="G12" s="191">
        <v>0</v>
      </c>
      <c r="H12" s="191">
        <v>0</v>
      </c>
      <c r="I12" s="191">
        <v>254.59</v>
      </c>
      <c r="J12" s="191">
        <v>254.59</v>
      </c>
      <c r="K12" s="191">
        <v>0</v>
      </c>
      <c r="L12" s="191">
        <v>0</v>
      </c>
      <c r="M12" s="191">
        <v>254.59</v>
      </c>
      <c r="N12" s="191">
        <v>254.59</v>
      </c>
      <c r="O12" s="192">
        <v>7.0469518424890701E-4</v>
      </c>
    </row>
    <row r="13" spans="1:1022" ht="14.25" customHeight="1">
      <c r="A13" s="184" t="s">
        <v>340</v>
      </c>
      <c r="B13" s="184"/>
      <c r="C13" s="184"/>
      <c r="D13" s="184" t="s">
        <v>341</v>
      </c>
      <c r="E13" s="184"/>
      <c r="F13" s="185"/>
      <c r="G13" s="184"/>
      <c r="H13" s="184"/>
      <c r="I13" s="184"/>
      <c r="J13" s="184"/>
      <c r="K13" s="184"/>
      <c r="L13" s="184"/>
      <c r="M13" s="184"/>
      <c r="N13" s="186">
        <v>1792.84</v>
      </c>
      <c r="O13" s="187">
        <v>4.962511151768767E-3</v>
      </c>
    </row>
    <row r="14" spans="1:1022" ht="14.25" customHeight="1">
      <c r="A14" s="188" t="s">
        <v>342</v>
      </c>
      <c r="B14" s="189" t="s">
        <v>343</v>
      </c>
      <c r="C14" s="188" t="s">
        <v>38</v>
      </c>
      <c r="D14" s="188" t="s">
        <v>344</v>
      </c>
      <c r="E14" s="190" t="s">
        <v>345</v>
      </c>
      <c r="F14" s="189">
        <v>189.12</v>
      </c>
      <c r="G14" s="191">
        <v>5.05</v>
      </c>
      <c r="H14" s="191">
        <v>0.01</v>
      </c>
      <c r="I14" s="191">
        <v>0.09</v>
      </c>
      <c r="J14" s="191">
        <v>5.15</v>
      </c>
      <c r="K14" s="191">
        <v>955.05</v>
      </c>
      <c r="L14" s="191">
        <v>1.89</v>
      </c>
      <c r="M14" s="191">
        <v>17.02</v>
      </c>
      <c r="N14" s="191">
        <v>973.96</v>
      </c>
      <c r="O14" s="192">
        <v>2.6958832697712614E-3</v>
      </c>
    </row>
    <row r="15" spans="1:1022" ht="38.25">
      <c r="A15" s="188" t="s">
        <v>346</v>
      </c>
      <c r="B15" s="189" t="s">
        <v>347</v>
      </c>
      <c r="C15" s="188" t="s">
        <v>38</v>
      </c>
      <c r="D15" s="188" t="s">
        <v>348</v>
      </c>
      <c r="E15" s="190" t="s">
        <v>345</v>
      </c>
      <c r="F15" s="189">
        <v>189.12</v>
      </c>
      <c r="G15" s="191">
        <v>4.25</v>
      </c>
      <c r="H15" s="191">
        <v>0.02</v>
      </c>
      <c r="I15" s="191">
        <v>0.06</v>
      </c>
      <c r="J15" s="191">
        <v>4.33</v>
      </c>
      <c r="K15" s="191">
        <v>803.76</v>
      </c>
      <c r="L15" s="191">
        <v>3.78</v>
      </c>
      <c r="M15" s="191">
        <v>11.34</v>
      </c>
      <c r="N15" s="191">
        <v>818.88</v>
      </c>
      <c r="O15" s="192">
        <v>2.2666278819975056E-3</v>
      </c>
    </row>
    <row r="16" spans="1:1022">
      <c r="A16" s="184" t="s">
        <v>349</v>
      </c>
      <c r="B16" s="184"/>
      <c r="C16" s="184"/>
      <c r="D16" s="184" t="s">
        <v>350</v>
      </c>
      <c r="E16" s="184"/>
      <c r="F16" s="185"/>
      <c r="G16" s="184"/>
      <c r="H16" s="184"/>
      <c r="I16" s="184"/>
      <c r="J16" s="184"/>
      <c r="K16" s="184"/>
      <c r="L16" s="184"/>
      <c r="M16" s="184"/>
      <c r="N16" s="186">
        <v>29394.28</v>
      </c>
      <c r="O16" s="187">
        <v>8.136221988477145E-2</v>
      </c>
    </row>
    <row r="17" spans="1:15">
      <c r="A17" s="184" t="s">
        <v>351</v>
      </c>
      <c r="B17" s="184"/>
      <c r="C17" s="184"/>
      <c r="D17" s="184" t="s">
        <v>352</v>
      </c>
      <c r="E17" s="184"/>
      <c r="F17" s="185"/>
      <c r="G17" s="184"/>
      <c r="H17" s="184"/>
      <c r="I17" s="184"/>
      <c r="J17" s="184"/>
      <c r="K17" s="184"/>
      <c r="L17" s="184"/>
      <c r="M17" s="184"/>
      <c r="N17" s="186">
        <v>29394.28</v>
      </c>
      <c r="O17" s="187">
        <v>8.136221988477145E-2</v>
      </c>
    </row>
    <row r="18" spans="1:15">
      <c r="A18" s="188" t="s">
        <v>353</v>
      </c>
      <c r="B18" s="189" t="s">
        <v>354</v>
      </c>
      <c r="C18" s="188" t="s">
        <v>355</v>
      </c>
      <c r="D18" s="188" t="s">
        <v>356</v>
      </c>
      <c r="E18" s="190" t="s">
        <v>357</v>
      </c>
      <c r="F18" s="189">
        <v>64</v>
      </c>
      <c r="G18" s="191">
        <v>97.96</v>
      </c>
      <c r="H18" s="191">
        <v>0.72</v>
      </c>
      <c r="I18" s="191">
        <v>1.21</v>
      </c>
      <c r="J18" s="191">
        <v>99.89</v>
      </c>
      <c r="K18" s="191">
        <v>6269.44</v>
      </c>
      <c r="L18" s="191">
        <v>46.08</v>
      </c>
      <c r="M18" s="191">
        <v>77.44</v>
      </c>
      <c r="N18" s="191">
        <v>6392.96</v>
      </c>
      <c r="O18" s="192">
        <v>1.7695463785285723E-2</v>
      </c>
    </row>
    <row r="19" spans="1:15">
      <c r="A19" s="188" t="s">
        <v>358</v>
      </c>
      <c r="B19" s="189" t="s">
        <v>359</v>
      </c>
      <c r="C19" s="188" t="s">
        <v>355</v>
      </c>
      <c r="D19" s="188" t="s">
        <v>360</v>
      </c>
      <c r="E19" s="190" t="s">
        <v>361</v>
      </c>
      <c r="F19" s="189">
        <v>4</v>
      </c>
      <c r="G19" s="191">
        <v>5278.87</v>
      </c>
      <c r="H19" s="191">
        <v>243</v>
      </c>
      <c r="I19" s="191">
        <v>228.46</v>
      </c>
      <c r="J19" s="191">
        <v>5750.33</v>
      </c>
      <c r="K19" s="191">
        <v>21115.48</v>
      </c>
      <c r="L19" s="191">
        <v>972</v>
      </c>
      <c r="M19" s="191">
        <v>913.84</v>
      </c>
      <c r="N19" s="191">
        <v>23001.32</v>
      </c>
      <c r="O19" s="192">
        <v>6.3666756099485716E-2</v>
      </c>
    </row>
    <row r="20" spans="1:15">
      <c r="A20" s="184" t="s">
        <v>362</v>
      </c>
      <c r="B20" s="184"/>
      <c r="C20" s="184"/>
      <c r="D20" s="184" t="s">
        <v>363</v>
      </c>
      <c r="E20" s="184"/>
      <c r="F20" s="185"/>
      <c r="G20" s="184"/>
      <c r="H20" s="184"/>
      <c r="I20" s="184"/>
      <c r="J20" s="184"/>
      <c r="K20" s="184"/>
      <c r="L20" s="184"/>
      <c r="M20" s="184"/>
      <c r="N20" s="186">
        <v>4899.6499999999996</v>
      </c>
      <c r="O20" s="187">
        <v>1.3562039983915933E-2</v>
      </c>
    </row>
    <row r="21" spans="1:15">
      <c r="A21" s="184" t="s">
        <v>364</v>
      </c>
      <c r="B21" s="184"/>
      <c r="C21" s="184"/>
      <c r="D21" s="184" t="s">
        <v>365</v>
      </c>
      <c r="E21" s="184"/>
      <c r="F21" s="185"/>
      <c r="G21" s="184"/>
      <c r="H21" s="184"/>
      <c r="I21" s="184"/>
      <c r="J21" s="184"/>
      <c r="K21" s="184"/>
      <c r="L21" s="184"/>
      <c r="M21" s="184"/>
      <c r="N21" s="186">
        <v>762.15</v>
      </c>
      <c r="O21" s="187">
        <v>2.1096014559696158E-3</v>
      </c>
    </row>
    <row r="22" spans="1:15" ht="25.5">
      <c r="A22" s="188" t="s">
        <v>366</v>
      </c>
      <c r="B22" s="189" t="s">
        <v>367</v>
      </c>
      <c r="C22" s="188" t="s">
        <v>38</v>
      </c>
      <c r="D22" s="188" t="s">
        <v>368</v>
      </c>
      <c r="E22" s="190" t="s">
        <v>369</v>
      </c>
      <c r="F22" s="189">
        <v>189.12</v>
      </c>
      <c r="G22" s="191">
        <v>2.1</v>
      </c>
      <c r="H22" s="191">
        <v>0.25</v>
      </c>
      <c r="I22" s="191">
        <v>1.68</v>
      </c>
      <c r="J22" s="191">
        <v>4.03</v>
      </c>
      <c r="K22" s="191">
        <v>397.15</v>
      </c>
      <c r="L22" s="191">
        <v>47.28</v>
      </c>
      <c r="M22" s="191">
        <v>317.72000000000003</v>
      </c>
      <c r="N22" s="191">
        <v>762.15</v>
      </c>
      <c r="O22" s="192">
        <v>2.1096014559696158E-3</v>
      </c>
    </row>
    <row r="23" spans="1:15">
      <c r="A23" s="184" t="s">
        <v>370</v>
      </c>
      <c r="B23" s="184"/>
      <c r="C23" s="184"/>
      <c r="D23" s="184" t="s">
        <v>371</v>
      </c>
      <c r="E23" s="184"/>
      <c r="F23" s="185"/>
      <c r="G23" s="184"/>
      <c r="H23" s="184"/>
      <c r="I23" s="184"/>
      <c r="J23" s="184"/>
      <c r="K23" s="184"/>
      <c r="L23" s="184"/>
      <c r="M23" s="184"/>
      <c r="N23" s="186">
        <v>4137.5</v>
      </c>
      <c r="O23" s="187">
        <v>1.1452438527946317E-2</v>
      </c>
    </row>
    <row r="24" spans="1:15" ht="38.25">
      <c r="A24" s="188" t="s">
        <v>372</v>
      </c>
      <c r="B24" s="189" t="s">
        <v>373</v>
      </c>
      <c r="C24" s="188" t="s">
        <v>38</v>
      </c>
      <c r="D24" s="188" t="s">
        <v>374</v>
      </c>
      <c r="E24" s="190" t="s">
        <v>375</v>
      </c>
      <c r="F24" s="189">
        <v>50</v>
      </c>
      <c r="G24" s="191">
        <v>9.4600000000000009</v>
      </c>
      <c r="H24" s="191">
        <v>1.1499999999999999</v>
      </c>
      <c r="I24" s="191">
        <v>72.14</v>
      </c>
      <c r="J24" s="191">
        <v>82.75</v>
      </c>
      <c r="K24" s="191">
        <v>473</v>
      </c>
      <c r="L24" s="191">
        <v>57.5</v>
      </c>
      <c r="M24" s="191">
        <v>3607</v>
      </c>
      <c r="N24" s="191">
        <v>4137.5</v>
      </c>
      <c r="O24" s="192">
        <v>1.1452438527946317E-2</v>
      </c>
    </row>
    <row r="25" spans="1:15">
      <c r="A25" s="184" t="s">
        <v>376</v>
      </c>
      <c r="B25" s="184"/>
      <c r="C25" s="184"/>
      <c r="D25" s="184" t="s">
        <v>377</v>
      </c>
      <c r="E25" s="184"/>
      <c r="F25" s="185"/>
      <c r="G25" s="184"/>
      <c r="H25" s="184"/>
      <c r="I25" s="184"/>
      <c r="J25" s="184"/>
      <c r="K25" s="184"/>
      <c r="L25" s="184"/>
      <c r="M25" s="184"/>
      <c r="N25" s="186">
        <v>26144.41</v>
      </c>
      <c r="O25" s="187">
        <v>7.2366706555752253E-2</v>
      </c>
    </row>
    <row r="26" spans="1:15">
      <c r="A26" s="184" t="s">
        <v>378</v>
      </c>
      <c r="B26" s="184"/>
      <c r="C26" s="184"/>
      <c r="D26" s="184" t="s">
        <v>379</v>
      </c>
      <c r="E26" s="184"/>
      <c r="F26" s="185"/>
      <c r="G26" s="184"/>
      <c r="H26" s="184"/>
      <c r="I26" s="184"/>
      <c r="J26" s="184"/>
      <c r="K26" s="184"/>
      <c r="L26" s="184"/>
      <c r="M26" s="184"/>
      <c r="N26" s="186">
        <v>22862.98</v>
      </c>
      <c r="O26" s="187">
        <v>6.3283836378408717E-2</v>
      </c>
    </row>
    <row r="27" spans="1:15">
      <c r="A27" s="184" t="s">
        <v>380</v>
      </c>
      <c r="B27" s="184"/>
      <c r="C27" s="184"/>
      <c r="D27" s="184" t="s">
        <v>381</v>
      </c>
      <c r="E27" s="184"/>
      <c r="F27" s="185"/>
      <c r="G27" s="184"/>
      <c r="H27" s="184"/>
      <c r="I27" s="184"/>
      <c r="J27" s="184"/>
      <c r="K27" s="184"/>
      <c r="L27" s="184"/>
      <c r="M27" s="184"/>
      <c r="N27" s="186">
        <v>9318.2800000000007</v>
      </c>
      <c r="O27" s="187">
        <v>2.5792635380348424E-2</v>
      </c>
    </row>
    <row r="28" spans="1:15" ht="25.5">
      <c r="A28" s="188" t="s">
        <v>382</v>
      </c>
      <c r="B28" s="189" t="s">
        <v>383</v>
      </c>
      <c r="C28" s="188" t="s">
        <v>355</v>
      </c>
      <c r="D28" s="188" t="s">
        <v>384</v>
      </c>
      <c r="E28" s="190" t="s">
        <v>369</v>
      </c>
      <c r="F28" s="189">
        <v>147.12</v>
      </c>
      <c r="G28" s="191">
        <v>8.6999999999999993</v>
      </c>
      <c r="H28" s="191">
        <v>1.1100000000000001</v>
      </c>
      <c r="I28" s="191">
        <v>3.07</v>
      </c>
      <c r="J28" s="191">
        <v>12.88</v>
      </c>
      <c r="K28" s="191">
        <v>1279.94</v>
      </c>
      <c r="L28" s="191">
        <v>163.30000000000001</v>
      </c>
      <c r="M28" s="191">
        <v>451.66</v>
      </c>
      <c r="N28" s="191">
        <v>1894.9</v>
      </c>
      <c r="O28" s="192">
        <v>5.245009248726399E-3</v>
      </c>
    </row>
    <row r="29" spans="1:15" ht="25.5">
      <c r="A29" s="188" t="s">
        <v>385</v>
      </c>
      <c r="B29" s="189" t="s">
        <v>386</v>
      </c>
      <c r="C29" s="188" t="s">
        <v>38</v>
      </c>
      <c r="D29" s="188" t="s">
        <v>387</v>
      </c>
      <c r="E29" s="190" t="s">
        <v>369</v>
      </c>
      <c r="F29" s="189">
        <v>147.12</v>
      </c>
      <c r="G29" s="191">
        <v>22.53</v>
      </c>
      <c r="H29" s="191">
        <v>2.76</v>
      </c>
      <c r="I29" s="191">
        <v>8.7899999999999991</v>
      </c>
      <c r="J29" s="191">
        <v>34.08</v>
      </c>
      <c r="K29" s="191">
        <v>3314.61</v>
      </c>
      <c r="L29" s="191">
        <v>406.05</v>
      </c>
      <c r="M29" s="191">
        <v>1293.18</v>
      </c>
      <c r="N29" s="191">
        <v>5013.84</v>
      </c>
      <c r="O29" s="192">
        <v>1.3878113447482384E-2</v>
      </c>
    </row>
    <row r="30" spans="1:15" ht="38.25">
      <c r="A30" s="188" t="s">
        <v>388</v>
      </c>
      <c r="B30" s="189" t="s">
        <v>389</v>
      </c>
      <c r="C30" s="188" t="s">
        <v>355</v>
      </c>
      <c r="D30" s="188" t="s">
        <v>390</v>
      </c>
      <c r="E30" s="190" t="s">
        <v>369</v>
      </c>
      <c r="F30" s="189">
        <v>42</v>
      </c>
      <c r="G30" s="191">
        <v>33.75</v>
      </c>
      <c r="H30" s="191">
        <v>4.25</v>
      </c>
      <c r="I30" s="191">
        <v>19.37</v>
      </c>
      <c r="J30" s="191">
        <v>57.37</v>
      </c>
      <c r="K30" s="191">
        <v>1417.5</v>
      </c>
      <c r="L30" s="191">
        <v>178.5</v>
      </c>
      <c r="M30" s="191">
        <v>813.54</v>
      </c>
      <c r="N30" s="191">
        <v>2409.54</v>
      </c>
      <c r="O30" s="192">
        <v>6.6695126841396415E-3</v>
      </c>
    </row>
    <row r="31" spans="1:15">
      <c r="A31" s="184" t="s">
        <v>391</v>
      </c>
      <c r="B31" s="184"/>
      <c r="C31" s="184"/>
      <c r="D31" s="184" t="s">
        <v>392</v>
      </c>
      <c r="E31" s="184"/>
      <c r="F31" s="185"/>
      <c r="G31" s="184"/>
      <c r="H31" s="184"/>
      <c r="I31" s="184"/>
      <c r="J31" s="184"/>
      <c r="K31" s="184"/>
      <c r="L31" s="184"/>
      <c r="M31" s="184"/>
      <c r="N31" s="186">
        <v>13544.7</v>
      </c>
      <c r="O31" s="187">
        <v>3.7491200998060296E-2</v>
      </c>
    </row>
    <row r="32" spans="1:15" ht="25.5">
      <c r="A32" s="188" t="s">
        <v>393</v>
      </c>
      <c r="B32" s="189" t="s">
        <v>383</v>
      </c>
      <c r="C32" s="188" t="s">
        <v>355</v>
      </c>
      <c r="D32" s="188" t="s">
        <v>384</v>
      </c>
      <c r="E32" s="190" t="s">
        <v>369</v>
      </c>
      <c r="F32" s="189">
        <v>436.5</v>
      </c>
      <c r="G32" s="191">
        <v>8.6999999999999993</v>
      </c>
      <c r="H32" s="191">
        <v>1.1100000000000001</v>
      </c>
      <c r="I32" s="191">
        <v>3.07</v>
      </c>
      <c r="J32" s="191">
        <v>12.88</v>
      </c>
      <c r="K32" s="191">
        <v>3797.55</v>
      </c>
      <c r="L32" s="191">
        <v>484.51</v>
      </c>
      <c r="M32" s="191">
        <v>1340.06</v>
      </c>
      <c r="N32" s="191">
        <v>5622.12</v>
      </c>
      <c r="O32" s="192">
        <v>1.5561808748456205E-2</v>
      </c>
    </row>
    <row r="33" spans="1:15" ht="25.5">
      <c r="A33" s="188" t="s">
        <v>394</v>
      </c>
      <c r="B33" s="189" t="s">
        <v>395</v>
      </c>
      <c r="C33" s="188" t="s">
        <v>38</v>
      </c>
      <c r="D33" s="188" t="s">
        <v>396</v>
      </c>
      <c r="E33" s="190" t="s">
        <v>369</v>
      </c>
      <c r="F33" s="189">
        <v>483.36</v>
      </c>
      <c r="G33" s="191">
        <v>8.0500000000000007</v>
      </c>
      <c r="H33" s="191">
        <v>1.1000000000000001</v>
      </c>
      <c r="I33" s="191">
        <v>3.06</v>
      </c>
      <c r="J33" s="191">
        <v>12.21</v>
      </c>
      <c r="K33" s="191">
        <v>3891.04</v>
      </c>
      <c r="L33" s="191">
        <v>531.69000000000005</v>
      </c>
      <c r="M33" s="191">
        <v>1479.09</v>
      </c>
      <c r="N33" s="191">
        <v>5901.82</v>
      </c>
      <c r="O33" s="192">
        <v>1.6336007432750242E-2</v>
      </c>
    </row>
    <row r="34" spans="1:15" ht="25.5">
      <c r="A34" s="188" t="s">
        <v>397</v>
      </c>
      <c r="B34" s="189" t="s">
        <v>398</v>
      </c>
      <c r="C34" s="188" t="s">
        <v>355</v>
      </c>
      <c r="D34" s="188" t="s">
        <v>399</v>
      </c>
      <c r="E34" s="190" t="s">
        <v>400</v>
      </c>
      <c r="F34" s="189">
        <v>108</v>
      </c>
      <c r="G34" s="191">
        <v>10.65</v>
      </c>
      <c r="H34" s="191">
        <v>0.68</v>
      </c>
      <c r="I34" s="191">
        <v>3.05</v>
      </c>
      <c r="J34" s="191">
        <v>14.38</v>
      </c>
      <c r="K34" s="191">
        <v>1150.2</v>
      </c>
      <c r="L34" s="191">
        <v>73.44</v>
      </c>
      <c r="M34" s="191">
        <v>329.4</v>
      </c>
      <c r="N34" s="191">
        <v>1553.04</v>
      </c>
      <c r="O34" s="192">
        <v>4.2987541103182468E-3</v>
      </c>
    </row>
    <row r="35" spans="1:15" ht="25.5">
      <c r="A35" s="188" t="s">
        <v>401</v>
      </c>
      <c r="B35" s="189" t="s">
        <v>402</v>
      </c>
      <c r="C35" s="188" t="s">
        <v>355</v>
      </c>
      <c r="D35" s="188" t="s">
        <v>403</v>
      </c>
      <c r="E35" s="190" t="s">
        <v>404</v>
      </c>
      <c r="F35" s="189">
        <v>4.1900000000000004</v>
      </c>
      <c r="G35" s="191">
        <v>74.64</v>
      </c>
      <c r="H35" s="191">
        <v>8.8800000000000008</v>
      </c>
      <c r="I35" s="191">
        <v>28.11</v>
      </c>
      <c r="J35" s="191">
        <v>111.63</v>
      </c>
      <c r="K35" s="191">
        <v>312.74</v>
      </c>
      <c r="L35" s="191">
        <v>37.200000000000003</v>
      </c>
      <c r="M35" s="191">
        <v>117.78</v>
      </c>
      <c r="N35" s="191">
        <v>467.72</v>
      </c>
      <c r="O35" s="192">
        <v>1.2946307065356015E-3</v>
      </c>
    </row>
    <row r="36" spans="1:15">
      <c r="A36" s="184" t="s">
        <v>405</v>
      </c>
      <c r="B36" s="184"/>
      <c r="C36" s="184"/>
      <c r="D36" s="184" t="s">
        <v>406</v>
      </c>
      <c r="E36" s="184"/>
      <c r="F36" s="185"/>
      <c r="G36" s="184"/>
      <c r="H36" s="184"/>
      <c r="I36" s="184"/>
      <c r="J36" s="184"/>
      <c r="K36" s="184"/>
      <c r="L36" s="184"/>
      <c r="M36" s="184"/>
      <c r="N36" s="186">
        <v>3281.43</v>
      </c>
      <c r="O36" s="187">
        <v>9.0828701773435355E-3</v>
      </c>
    </row>
    <row r="37" spans="1:15">
      <c r="A37" s="188" t="s">
        <v>407</v>
      </c>
      <c r="B37" s="189" t="s">
        <v>408</v>
      </c>
      <c r="C37" s="188" t="s">
        <v>38</v>
      </c>
      <c r="D37" s="188" t="s">
        <v>409</v>
      </c>
      <c r="E37" s="190" t="s">
        <v>369</v>
      </c>
      <c r="F37" s="189">
        <v>9</v>
      </c>
      <c r="G37" s="191">
        <v>18.21</v>
      </c>
      <c r="H37" s="191">
        <v>2.14</v>
      </c>
      <c r="I37" s="191">
        <v>6.74</v>
      </c>
      <c r="J37" s="191">
        <v>27.09</v>
      </c>
      <c r="K37" s="191">
        <v>163.89</v>
      </c>
      <c r="L37" s="191">
        <v>19.260000000000002</v>
      </c>
      <c r="M37" s="191">
        <v>60.66</v>
      </c>
      <c r="N37" s="191">
        <v>243.81</v>
      </c>
      <c r="O37" s="192">
        <v>6.7485656495434236E-4</v>
      </c>
    </row>
    <row r="38" spans="1:15">
      <c r="A38" s="188" t="s">
        <v>410</v>
      </c>
      <c r="B38" s="189" t="s">
        <v>411</v>
      </c>
      <c r="C38" s="188" t="s">
        <v>355</v>
      </c>
      <c r="D38" s="188" t="s">
        <v>412</v>
      </c>
      <c r="E38" s="190" t="s">
        <v>336</v>
      </c>
      <c r="F38" s="189">
        <v>48</v>
      </c>
      <c r="G38" s="191">
        <v>8.89</v>
      </c>
      <c r="H38" s="191">
        <v>0.86</v>
      </c>
      <c r="I38" s="191">
        <v>3.06</v>
      </c>
      <c r="J38" s="191">
        <v>12.81</v>
      </c>
      <c r="K38" s="191">
        <v>426.72</v>
      </c>
      <c r="L38" s="191">
        <v>41.28</v>
      </c>
      <c r="M38" s="191">
        <v>146.88</v>
      </c>
      <c r="N38" s="191">
        <v>614.88</v>
      </c>
      <c r="O38" s="192">
        <v>1.7019638433990649E-3</v>
      </c>
    </row>
    <row r="39" spans="1:15" ht="25.5">
      <c r="A39" s="188" t="s">
        <v>413</v>
      </c>
      <c r="B39" s="189" t="s">
        <v>414</v>
      </c>
      <c r="C39" s="188" t="s">
        <v>355</v>
      </c>
      <c r="D39" s="188" t="s">
        <v>415</v>
      </c>
      <c r="E39" s="190" t="s">
        <v>336</v>
      </c>
      <c r="F39" s="189">
        <v>90</v>
      </c>
      <c r="G39" s="191">
        <v>6.48</v>
      </c>
      <c r="H39" s="191">
        <v>0.63</v>
      </c>
      <c r="I39" s="191">
        <v>2.23</v>
      </c>
      <c r="J39" s="191">
        <v>9.34</v>
      </c>
      <c r="K39" s="191">
        <v>583.20000000000005</v>
      </c>
      <c r="L39" s="191">
        <v>56.7</v>
      </c>
      <c r="M39" s="191">
        <v>200.7</v>
      </c>
      <c r="N39" s="191">
        <v>840.6</v>
      </c>
      <c r="O39" s="192">
        <v>2.3267479943423985E-3</v>
      </c>
    </row>
    <row r="40" spans="1:15" ht="25.5">
      <c r="A40" s="188" t="s">
        <v>416</v>
      </c>
      <c r="B40" s="189" t="s">
        <v>417</v>
      </c>
      <c r="C40" s="188" t="s">
        <v>355</v>
      </c>
      <c r="D40" s="188" t="s">
        <v>418</v>
      </c>
      <c r="E40" s="190" t="s">
        <v>369</v>
      </c>
      <c r="F40" s="189">
        <v>29.76</v>
      </c>
      <c r="G40" s="191">
        <v>1.27</v>
      </c>
      <c r="H40" s="191">
        <v>0.11</v>
      </c>
      <c r="I40" s="191">
        <v>0.45</v>
      </c>
      <c r="J40" s="191">
        <v>1.83</v>
      </c>
      <c r="K40" s="191">
        <v>37.79</v>
      </c>
      <c r="L40" s="191">
        <v>3.27</v>
      </c>
      <c r="M40" s="191">
        <v>13.4</v>
      </c>
      <c r="N40" s="191">
        <v>54.46</v>
      </c>
      <c r="O40" s="192">
        <v>1.5074315461799549E-4</v>
      </c>
    </row>
    <row r="41" spans="1:15" ht="25.5">
      <c r="A41" s="188" t="s">
        <v>419</v>
      </c>
      <c r="B41" s="189" t="s">
        <v>420</v>
      </c>
      <c r="C41" s="188" t="s">
        <v>38</v>
      </c>
      <c r="D41" s="188" t="s">
        <v>421</v>
      </c>
      <c r="E41" s="190" t="s">
        <v>369</v>
      </c>
      <c r="F41" s="189">
        <v>19.84</v>
      </c>
      <c r="G41" s="191">
        <v>13.72</v>
      </c>
      <c r="H41" s="191">
        <v>1.36</v>
      </c>
      <c r="I41" s="191">
        <v>4.1100000000000003</v>
      </c>
      <c r="J41" s="191">
        <v>19.190000000000001</v>
      </c>
      <c r="K41" s="191">
        <v>272.2</v>
      </c>
      <c r="L41" s="191">
        <v>26.98</v>
      </c>
      <c r="M41" s="191">
        <v>81.540000000000006</v>
      </c>
      <c r="N41" s="191">
        <v>380.72</v>
      </c>
      <c r="O41" s="192">
        <v>1.0538181018392076E-3</v>
      </c>
    </row>
    <row r="42" spans="1:15" ht="25.5">
      <c r="A42" s="188" t="s">
        <v>422</v>
      </c>
      <c r="B42" s="189" t="s">
        <v>423</v>
      </c>
      <c r="C42" s="188" t="s">
        <v>38</v>
      </c>
      <c r="D42" s="188" t="s">
        <v>424</v>
      </c>
      <c r="E42" s="190" t="s">
        <v>336</v>
      </c>
      <c r="F42" s="189">
        <v>6</v>
      </c>
      <c r="G42" s="191">
        <v>60.44</v>
      </c>
      <c r="H42" s="191">
        <v>6.16</v>
      </c>
      <c r="I42" s="191">
        <v>19.77</v>
      </c>
      <c r="J42" s="191">
        <v>86.37</v>
      </c>
      <c r="K42" s="191">
        <v>362.64</v>
      </c>
      <c r="L42" s="191">
        <v>36.96</v>
      </c>
      <c r="M42" s="191">
        <v>118.62</v>
      </c>
      <c r="N42" s="191">
        <v>518.22</v>
      </c>
      <c r="O42" s="192">
        <v>1.4344127356984509E-3</v>
      </c>
    </row>
    <row r="43" spans="1:15" ht="25.5">
      <c r="A43" s="188" t="s">
        <v>425</v>
      </c>
      <c r="B43" s="189" t="s">
        <v>426</v>
      </c>
      <c r="C43" s="188" t="s">
        <v>38</v>
      </c>
      <c r="D43" s="188" t="s">
        <v>427</v>
      </c>
      <c r="E43" s="190" t="s">
        <v>336</v>
      </c>
      <c r="F43" s="189">
        <v>60</v>
      </c>
      <c r="G43" s="191">
        <v>6.06</v>
      </c>
      <c r="H43" s="191">
        <v>0.62</v>
      </c>
      <c r="I43" s="191">
        <v>1.88</v>
      </c>
      <c r="J43" s="191">
        <v>8.56</v>
      </c>
      <c r="K43" s="191">
        <v>363.6</v>
      </c>
      <c r="L43" s="191">
        <v>37.200000000000003</v>
      </c>
      <c r="M43" s="191">
        <v>112.8</v>
      </c>
      <c r="N43" s="191">
        <v>513.6</v>
      </c>
      <c r="O43" s="192">
        <v>1.4216247560007802E-3</v>
      </c>
    </row>
    <row r="44" spans="1:15" ht="25.5">
      <c r="A44" s="188" t="s">
        <v>428</v>
      </c>
      <c r="B44" s="189" t="s">
        <v>429</v>
      </c>
      <c r="C44" s="188" t="s">
        <v>38</v>
      </c>
      <c r="D44" s="188" t="s">
        <v>430</v>
      </c>
      <c r="E44" s="190" t="s">
        <v>369</v>
      </c>
      <c r="F44" s="189">
        <v>6</v>
      </c>
      <c r="G44" s="191">
        <v>13.72</v>
      </c>
      <c r="H44" s="191">
        <v>1.36</v>
      </c>
      <c r="I44" s="191">
        <v>4.1100000000000003</v>
      </c>
      <c r="J44" s="191">
        <v>19.190000000000001</v>
      </c>
      <c r="K44" s="191">
        <v>82.32</v>
      </c>
      <c r="L44" s="191">
        <v>8.16</v>
      </c>
      <c r="M44" s="191">
        <v>24.66</v>
      </c>
      <c r="N44" s="191">
        <v>115.14</v>
      </c>
      <c r="O44" s="192">
        <v>3.1870302649129639E-4</v>
      </c>
    </row>
    <row r="45" spans="1:15">
      <c r="A45" s="184" t="s">
        <v>39</v>
      </c>
      <c r="B45" s="184"/>
      <c r="C45" s="184"/>
      <c r="D45" s="184" t="s">
        <v>40</v>
      </c>
      <c r="E45" s="184"/>
      <c r="F45" s="185"/>
      <c r="G45" s="184"/>
      <c r="H45" s="184"/>
      <c r="I45" s="184"/>
      <c r="J45" s="184"/>
      <c r="K45" s="184"/>
      <c r="L45" s="184"/>
      <c r="M45" s="184"/>
      <c r="N45" s="186">
        <v>0</v>
      </c>
      <c r="O45" s="187">
        <v>0</v>
      </c>
    </row>
    <row r="46" spans="1:15">
      <c r="A46" s="184" t="s">
        <v>431</v>
      </c>
      <c r="B46" s="184"/>
      <c r="C46" s="184"/>
      <c r="D46" s="184" t="s">
        <v>432</v>
      </c>
      <c r="E46" s="184"/>
      <c r="F46" s="185"/>
      <c r="G46" s="184"/>
      <c r="H46" s="184"/>
      <c r="I46" s="184"/>
      <c r="J46" s="184"/>
      <c r="K46" s="184"/>
      <c r="L46" s="184"/>
      <c r="M46" s="184"/>
      <c r="N46" s="186">
        <v>2296.84</v>
      </c>
      <c r="O46" s="187">
        <v>6.3575634824237382E-3</v>
      </c>
    </row>
    <row r="47" spans="1:15">
      <c r="A47" s="184" t="s">
        <v>433</v>
      </c>
      <c r="B47" s="184"/>
      <c r="C47" s="184"/>
      <c r="D47" s="184" t="s">
        <v>434</v>
      </c>
      <c r="E47" s="184"/>
      <c r="F47" s="185"/>
      <c r="G47" s="184"/>
      <c r="H47" s="184"/>
      <c r="I47" s="184"/>
      <c r="J47" s="184"/>
      <c r="K47" s="184"/>
      <c r="L47" s="184"/>
      <c r="M47" s="184"/>
      <c r="N47" s="186">
        <v>2296.84</v>
      </c>
      <c r="O47" s="187">
        <v>6.3575634824237382E-3</v>
      </c>
    </row>
    <row r="48" spans="1:15" ht="25.5">
      <c r="A48" s="188" t="s">
        <v>435</v>
      </c>
      <c r="B48" s="189" t="s">
        <v>436</v>
      </c>
      <c r="C48" s="188" t="s">
        <v>38</v>
      </c>
      <c r="D48" s="188" t="s">
        <v>437</v>
      </c>
      <c r="E48" s="190" t="s">
        <v>361</v>
      </c>
      <c r="F48" s="189">
        <v>4</v>
      </c>
      <c r="G48" s="191">
        <v>0</v>
      </c>
      <c r="H48" s="191">
        <v>574.21</v>
      </c>
      <c r="I48" s="191">
        <v>0</v>
      </c>
      <c r="J48" s="191">
        <v>574.21</v>
      </c>
      <c r="K48" s="191">
        <v>0</v>
      </c>
      <c r="L48" s="191">
        <v>2296.84</v>
      </c>
      <c r="M48" s="191">
        <v>0</v>
      </c>
      <c r="N48" s="191">
        <v>2296.84</v>
      </c>
      <c r="O48" s="192">
        <v>6.3575634824237382E-3</v>
      </c>
    </row>
    <row r="49" spans="1:15">
      <c r="A49" s="184" t="s">
        <v>438</v>
      </c>
      <c r="B49" s="184"/>
      <c r="C49" s="184"/>
      <c r="D49" s="184" t="s">
        <v>439</v>
      </c>
      <c r="E49" s="184"/>
      <c r="F49" s="185"/>
      <c r="G49" s="184"/>
      <c r="H49" s="184"/>
      <c r="I49" s="184"/>
      <c r="J49" s="184"/>
      <c r="K49" s="184"/>
      <c r="L49" s="184"/>
      <c r="M49" s="184"/>
      <c r="N49" s="186">
        <v>492.62</v>
      </c>
      <c r="O49" s="187">
        <v>1.3635529347762936E-3</v>
      </c>
    </row>
    <row r="50" spans="1:15">
      <c r="A50" s="184" t="s">
        <v>440</v>
      </c>
      <c r="B50" s="184"/>
      <c r="C50" s="184"/>
      <c r="D50" s="184" t="s">
        <v>441</v>
      </c>
      <c r="E50" s="184"/>
      <c r="F50" s="185"/>
      <c r="G50" s="184"/>
      <c r="H50" s="184"/>
      <c r="I50" s="184"/>
      <c r="J50" s="184"/>
      <c r="K50" s="184"/>
      <c r="L50" s="184"/>
      <c r="M50" s="184"/>
      <c r="N50" s="186">
        <v>492.62</v>
      </c>
      <c r="O50" s="187">
        <v>1.3635529347762936E-3</v>
      </c>
    </row>
    <row r="51" spans="1:15" ht="25.5">
      <c r="A51" s="188" t="s">
        <v>442</v>
      </c>
      <c r="B51" s="189" t="s">
        <v>443</v>
      </c>
      <c r="C51" s="188" t="s">
        <v>38</v>
      </c>
      <c r="D51" s="188" t="s">
        <v>444</v>
      </c>
      <c r="E51" s="190" t="s">
        <v>345</v>
      </c>
      <c r="F51" s="189">
        <v>2.88</v>
      </c>
      <c r="G51" s="191">
        <v>42.54</v>
      </c>
      <c r="H51" s="191">
        <v>5.0999999999999996</v>
      </c>
      <c r="I51" s="191">
        <v>123.41</v>
      </c>
      <c r="J51" s="191">
        <v>171.05</v>
      </c>
      <c r="K51" s="191">
        <v>122.51</v>
      </c>
      <c r="L51" s="191">
        <v>14.68</v>
      </c>
      <c r="M51" s="191">
        <v>355.43</v>
      </c>
      <c r="N51" s="191">
        <v>492.62</v>
      </c>
      <c r="O51" s="192">
        <v>1.3635529347762936E-3</v>
      </c>
    </row>
    <row r="52" spans="1:15">
      <c r="A52" s="184" t="s">
        <v>445</v>
      </c>
      <c r="B52" s="184"/>
      <c r="C52" s="184"/>
      <c r="D52" s="184" t="s">
        <v>446</v>
      </c>
      <c r="E52" s="184"/>
      <c r="F52" s="185"/>
      <c r="G52" s="184"/>
      <c r="H52" s="184"/>
      <c r="I52" s="184"/>
      <c r="J52" s="184"/>
      <c r="K52" s="184"/>
      <c r="L52" s="184"/>
      <c r="M52" s="184"/>
      <c r="N52" s="186">
        <v>2735.06</v>
      </c>
      <c r="O52" s="187">
        <v>7.5705393402404481E-3</v>
      </c>
    </row>
    <row r="53" spans="1:15">
      <c r="A53" s="184" t="s">
        <v>447</v>
      </c>
      <c r="B53" s="184"/>
      <c r="C53" s="184"/>
      <c r="D53" s="184" t="s">
        <v>448</v>
      </c>
      <c r="E53" s="184"/>
      <c r="F53" s="185"/>
      <c r="G53" s="184"/>
      <c r="H53" s="184"/>
      <c r="I53" s="184"/>
      <c r="J53" s="184"/>
      <c r="K53" s="184"/>
      <c r="L53" s="184"/>
      <c r="M53" s="184"/>
      <c r="N53" s="186">
        <v>2735.06</v>
      </c>
      <c r="O53" s="187">
        <v>7.5705393402404481E-3</v>
      </c>
    </row>
    <row r="54" spans="1:15" ht="51">
      <c r="A54" s="188" t="s">
        <v>449</v>
      </c>
      <c r="B54" s="189" t="s">
        <v>450</v>
      </c>
      <c r="C54" s="188" t="s">
        <v>38</v>
      </c>
      <c r="D54" s="188" t="s">
        <v>451</v>
      </c>
      <c r="E54" s="190" t="s">
        <v>336</v>
      </c>
      <c r="F54" s="189">
        <v>2</v>
      </c>
      <c r="G54" s="191">
        <v>447.94</v>
      </c>
      <c r="H54" s="191">
        <v>52.09</v>
      </c>
      <c r="I54" s="191">
        <v>867.5</v>
      </c>
      <c r="J54" s="191">
        <v>1367.53</v>
      </c>
      <c r="K54" s="191">
        <v>895.88</v>
      </c>
      <c r="L54" s="191">
        <v>104.18</v>
      </c>
      <c r="M54" s="191">
        <v>1735</v>
      </c>
      <c r="N54" s="191">
        <v>2735.06</v>
      </c>
      <c r="O54" s="192">
        <v>7.5705393402404481E-3</v>
      </c>
    </row>
    <row r="55" spans="1:15">
      <c r="A55" s="184" t="s">
        <v>452</v>
      </c>
      <c r="B55" s="184"/>
      <c r="C55" s="184"/>
      <c r="D55" s="184" t="s">
        <v>453</v>
      </c>
      <c r="E55" s="184"/>
      <c r="F55" s="185"/>
      <c r="G55" s="184"/>
      <c r="H55" s="184"/>
      <c r="I55" s="184"/>
      <c r="J55" s="184"/>
      <c r="K55" s="184"/>
      <c r="L55" s="184"/>
      <c r="M55" s="184"/>
      <c r="N55" s="186">
        <v>0</v>
      </c>
      <c r="O55" s="187">
        <v>0</v>
      </c>
    </row>
    <row r="56" spans="1:15">
      <c r="A56" s="184" t="s">
        <v>454</v>
      </c>
      <c r="B56" s="184"/>
      <c r="C56" s="184"/>
      <c r="D56" s="184" t="s">
        <v>455</v>
      </c>
      <c r="E56" s="184"/>
      <c r="F56" s="185"/>
      <c r="G56" s="184"/>
      <c r="H56" s="184"/>
      <c r="I56" s="184"/>
      <c r="J56" s="184"/>
      <c r="K56" s="184"/>
      <c r="L56" s="184"/>
      <c r="M56" s="184"/>
      <c r="N56" s="186">
        <v>0</v>
      </c>
      <c r="O56" s="187">
        <v>0</v>
      </c>
    </row>
    <row r="57" spans="1:15">
      <c r="A57" s="184" t="s">
        <v>456</v>
      </c>
      <c r="B57" s="184"/>
      <c r="C57" s="184"/>
      <c r="D57" s="184" t="s">
        <v>457</v>
      </c>
      <c r="E57" s="184"/>
      <c r="F57" s="185"/>
      <c r="G57" s="184"/>
      <c r="H57" s="184"/>
      <c r="I57" s="184"/>
      <c r="J57" s="184"/>
      <c r="K57" s="184"/>
      <c r="L57" s="184"/>
      <c r="M57" s="184"/>
      <c r="N57" s="186">
        <v>0</v>
      </c>
      <c r="O57" s="187">
        <v>0</v>
      </c>
    </row>
    <row r="58" spans="1:15">
      <c r="A58" s="184" t="s">
        <v>458</v>
      </c>
      <c r="B58" s="184"/>
      <c r="C58" s="184"/>
      <c r="D58" s="184" t="s">
        <v>459</v>
      </c>
      <c r="E58" s="184"/>
      <c r="F58" s="185"/>
      <c r="G58" s="184"/>
      <c r="H58" s="184"/>
      <c r="I58" s="184"/>
      <c r="J58" s="184"/>
      <c r="K58" s="184"/>
      <c r="L58" s="184"/>
      <c r="M58" s="184"/>
      <c r="N58" s="186">
        <v>0</v>
      </c>
      <c r="O58" s="187">
        <v>0</v>
      </c>
    </row>
    <row r="59" spans="1:15">
      <c r="A59" s="184" t="s">
        <v>460</v>
      </c>
      <c r="B59" s="184"/>
      <c r="C59" s="184"/>
      <c r="D59" s="184" t="s">
        <v>461</v>
      </c>
      <c r="E59" s="184"/>
      <c r="F59" s="185"/>
      <c r="G59" s="184"/>
      <c r="H59" s="184"/>
      <c r="I59" s="184"/>
      <c r="J59" s="184"/>
      <c r="K59" s="184"/>
      <c r="L59" s="184"/>
      <c r="M59" s="184"/>
      <c r="N59" s="186">
        <v>0</v>
      </c>
      <c r="O59" s="187">
        <v>0</v>
      </c>
    </row>
    <row r="60" spans="1:15">
      <c r="A60" s="184" t="s">
        <v>462</v>
      </c>
      <c r="B60" s="184"/>
      <c r="C60" s="184"/>
      <c r="D60" s="184" t="s">
        <v>463</v>
      </c>
      <c r="E60" s="184"/>
      <c r="F60" s="185"/>
      <c r="G60" s="184"/>
      <c r="H60" s="184"/>
      <c r="I60" s="184"/>
      <c r="J60" s="184"/>
      <c r="K60" s="184"/>
      <c r="L60" s="184"/>
      <c r="M60" s="184"/>
      <c r="N60" s="186">
        <v>0</v>
      </c>
      <c r="O60" s="187">
        <v>0</v>
      </c>
    </row>
    <row r="61" spans="1:15">
      <c r="A61" s="184" t="s">
        <v>464</v>
      </c>
      <c r="B61" s="184"/>
      <c r="C61" s="184"/>
      <c r="D61" s="184" t="s">
        <v>465</v>
      </c>
      <c r="E61" s="184"/>
      <c r="F61" s="185"/>
      <c r="G61" s="184"/>
      <c r="H61" s="184"/>
      <c r="I61" s="184"/>
      <c r="J61" s="184"/>
      <c r="K61" s="184"/>
      <c r="L61" s="184"/>
      <c r="M61" s="184"/>
      <c r="N61" s="186">
        <v>118005.12</v>
      </c>
      <c r="O61" s="187">
        <v>0.32663356683575312</v>
      </c>
    </row>
    <row r="62" spans="1:15">
      <c r="A62" s="184" t="s">
        <v>466</v>
      </c>
      <c r="B62" s="184"/>
      <c r="C62" s="184"/>
      <c r="D62" s="184" t="s">
        <v>467</v>
      </c>
      <c r="E62" s="184"/>
      <c r="F62" s="185"/>
      <c r="G62" s="184"/>
      <c r="H62" s="184"/>
      <c r="I62" s="184"/>
      <c r="J62" s="184"/>
      <c r="K62" s="184"/>
      <c r="L62" s="184"/>
      <c r="M62" s="184"/>
      <c r="N62" s="186">
        <v>29349.71</v>
      </c>
      <c r="O62" s="187">
        <v>8.1238851864181574E-2</v>
      </c>
    </row>
    <row r="63" spans="1:15" ht="38.25">
      <c r="A63" s="188" t="s">
        <v>468</v>
      </c>
      <c r="B63" s="189" t="s">
        <v>469</v>
      </c>
      <c r="C63" s="188" t="s">
        <v>355</v>
      </c>
      <c r="D63" s="188" t="s">
        <v>470</v>
      </c>
      <c r="E63" s="190" t="s">
        <v>336</v>
      </c>
      <c r="F63" s="189">
        <v>12</v>
      </c>
      <c r="G63" s="191">
        <v>15.77</v>
      </c>
      <c r="H63" s="191">
        <v>1.3</v>
      </c>
      <c r="I63" s="191">
        <v>305.95</v>
      </c>
      <c r="J63" s="191">
        <v>323.02</v>
      </c>
      <c r="K63" s="191">
        <v>189.24</v>
      </c>
      <c r="L63" s="191">
        <v>15.6</v>
      </c>
      <c r="M63" s="191">
        <v>3671.4</v>
      </c>
      <c r="N63" s="191">
        <v>3876.24</v>
      </c>
      <c r="O63" s="192">
        <v>1.0729281044004019E-2</v>
      </c>
    </row>
    <row r="64" spans="1:15">
      <c r="A64" s="188" t="s">
        <v>471</v>
      </c>
      <c r="B64" s="189" t="s">
        <v>472</v>
      </c>
      <c r="C64" s="188" t="s">
        <v>355</v>
      </c>
      <c r="D64" s="188" t="s">
        <v>473</v>
      </c>
      <c r="E64" s="190" t="s">
        <v>336</v>
      </c>
      <c r="F64" s="189">
        <v>12</v>
      </c>
      <c r="G64" s="191">
        <v>3.97</v>
      </c>
      <c r="H64" s="191">
        <v>0.28000000000000003</v>
      </c>
      <c r="I64" s="191">
        <v>40.200000000000003</v>
      </c>
      <c r="J64" s="191">
        <v>44.45</v>
      </c>
      <c r="K64" s="191">
        <v>47.64</v>
      </c>
      <c r="L64" s="191">
        <v>3.36</v>
      </c>
      <c r="M64" s="191">
        <v>482.4</v>
      </c>
      <c r="N64" s="191">
        <v>533.4</v>
      </c>
      <c r="O64" s="192">
        <v>1.4764303832765112E-3</v>
      </c>
    </row>
    <row r="65" spans="1:15" ht="25.5">
      <c r="A65" s="188" t="s">
        <v>474</v>
      </c>
      <c r="B65" s="189" t="s">
        <v>475</v>
      </c>
      <c r="C65" s="188" t="s">
        <v>38</v>
      </c>
      <c r="D65" s="188" t="s">
        <v>476</v>
      </c>
      <c r="E65" s="190" t="s">
        <v>336</v>
      </c>
      <c r="F65" s="189">
        <v>12</v>
      </c>
      <c r="G65" s="191">
        <v>14.23</v>
      </c>
      <c r="H65" s="191">
        <v>1.45</v>
      </c>
      <c r="I65" s="191">
        <v>294.38</v>
      </c>
      <c r="J65" s="191">
        <v>310.06</v>
      </c>
      <c r="K65" s="191">
        <v>170.76</v>
      </c>
      <c r="L65" s="191">
        <v>17.399999999999999</v>
      </c>
      <c r="M65" s="191">
        <v>3532.56</v>
      </c>
      <c r="N65" s="191">
        <v>3720.72</v>
      </c>
      <c r="O65" s="192">
        <v>1.0298807753401914E-2</v>
      </c>
    </row>
    <row r="66" spans="1:15" ht="25.5">
      <c r="A66" s="188" t="s">
        <v>477</v>
      </c>
      <c r="B66" s="189" t="s">
        <v>478</v>
      </c>
      <c r="C66" s="188" t="s">
        <v>38</v>
      </c>
      <c r="D66" s="188" t="s">
        <v>479</v>
      </c>
      <c r="E66" s="190" t="s">
        <v>336</v>
      </c>
      <c r="F66" s="189">
        <v>12</v>
      </c>
      <c r="G66" s="191">
        <v>8.19</v>
      </c>
      <c r="H66" s="191">
        <v>0.6</v>
      </c>
      <c r="I66" s="191">
        <v>78.260000000000005</v>
      </c>
      <c r="J66" s="191">
        <v>87.05</v>
      </c>
      <c r="K66" s="191">
        <v>98.28</v>
      </c>
      <c r="L66" s="191">
        <v>7.2</v>
      </c>
      <c r="M66" s="191">
        <v>939.12</v>
      </c>
      <c r="N66" s="191">
        <v>1044.5999999999999</v>
      </c>
      <c r="O66" s="192">
        <v>2.8914120329408392E-3</v>
      </c>
    </row>
    <row r="67" spans="1:15" ht="25.5">
      <c r="A67" s="188" t="s">
        <v>480</v>
      </c>
      <c r="B67" s="189" t="s">
        <v>481</v>
      </c>
      <c r="C67" s="188" t="s">
        <v>38</v>
      </c>
      <c r="D67" s="188" t="s">
        <v>482</v>
      </c>
      <c r="E67" s="190" t="s">
        <v>336</v>
      </c>
      <c r="F67" s="189">
        <v>12</v>
      </c>
      <c r="G67" s="191">
        <v>8.19</v>
      </c>
      <c r="H67" s="191">
        <v>0.6</v>
      </c>
      <c r="I67" s="191">
        <v>68.61</v>
      </c>
      <c r="J67" s="191">
        <v>77.400000000000006</v>
      </c>
      <c r="K67" s="191">
        <v>98.28</v>
      </c>
      <c r="L67" s="191">
        <v>7.2</v>
      </c>
      <c r="M67" s="191">
        <v>823.32</v>
      </c>
      <c r="N67" s="191">
        <v>928.8</v>
      </c>
      <c r="O67" s="192">
        <v>2.5708821522070183E-3</v>
      </c>
    </row>
    <row r="68" spans="1:15" ht="25.5">
      <c r="A68" s="188" t="s">
        <v>483</v>
      </c>
      <c r="B68" s="189" t="s">
        <v>484</v>
      </c>
      <c r="C68" s="188" t="s">
        <v>355</v>
      </c>
      <c r="D68" s="188" t="s">
        <v>485</v>
      </c>
      <c r="E68" s="190" t="s">
        <v>336</v>
      </c>
      <c r="F68" s="189">
        <v>6</v>
      </c>
      <c r="G68" s="191">
        <v>48.19</v>
      </c>
      <c r="H68" s="191">
        <v>3.65</v>
      </c>
      <c r="I68" s="191">
        <v>712.51</v>
      </c>
      <c r="J68" s="191">
        <v>764.35</v>
      </c>
      <c r="K68" s="191">
        <v>289.14</v>
      </c>
      <c r="L68" s="191">
        <v>21.9</v>
      </c>
      <c r="M68" s="191">
        <v>4275.0600000000004</v>
      </c>
      <c r="N68" s="191">
        <v>4586.1000000000004</v>
      </c>
      <c r="O68" s="192">
        <v>1.2694145820668181E-2</v>
      </c>
    </row>
    <row r="69" spans="1:15" ht="25.5">
      <c r="A69" s="188" t="s">
        <v>486</v>
      </c>
      <c r="B69" s="189" t="s">
        <v>487</v>
      </c>
      <c r="C69" s="188" t="s">
        <v>355</v>
      </c>
      <c r="D69" s="188" t="s">
        <v>488</v>
      </c>
      <c r="E69" s="190" t="s">
        <v>336</v>
      </c>
      <c r="F69" s="189">
        <v>6</v>
      </c>
      <c r="G69" s="191">
        <v>3.01</v>
      </c>
      <c r="H69" s="191">
        <v>0.21</v>
      </c>
      <c r="I69" s="191">
        <v>71.03</v>
      </c>
      <c r="J69" s="191">
        <v>74.25</v>
      </c>
      <c r="K69" s="191">
        <v>18.059999999999999</v>
      </c>
      <c r="L69" s="191">
        <v>1.26</v>
      </c>
      <c r="M69" s="191">
        <v>426.18</v>
      </c>
      <c r="N69" s="191">
        <v>445.5</v>
      </c>
      <c r="O69" s="192">
        <v>1.2331266137039479E-3</v>
      </c>
    </row>
    <row r="70" spans="1:15" ht="25.5">
      <c r="A70" s="188" t="s">
        <v>489</v>
      </c>
      <c r="B70" s="189" t="s">
        <v>490</v>
      </c>
      <c r="C70" s="188" t="s">
        <v>355</v>
      </c>
      <c r="D70" s="188" t="s">
        <v>491</v>
      </c>
      <c r="E70" s="190" t="s">
        <v>336</v>
      </c>
      <c r="F70" s="189">
        <v>6</v>
      </c>
      <c r="G70" s="191">
        <v>3.95</v>
      </c>
      <c r="H70" s="191">
        <v>0.28000000000000003</v>
      </c>
      <c r="I70" s="191">
        <v>42.96</v>
      </c>
      <c r="J70" s="191">
        <v>47.19</v>
      </c>
      <c r="K70" s="191">
        <v>23.7</v>
      </c>
      <c r="L70" s="191">
        <v>1.68</v>
      </c>
      <c r="M70" s="191">
        <v>257.76</v>
      </c>
      <c r="N70" s="191">
        <v>283.14</v>
      </c>
      <c r="O70" s="192">
        <v>7.8372047004295346E-4</v>
      </c>
    </row>
    <row r="71" spans="1:15" ht="25.5">
      <c r="A71" s="188" t="s">
        <v>492</v>
      </c>
      <c r="B71" s="189" t="s">
        <v>493</v>
      </c>
      <c r="C71" s="188" t="s">
        <v>38</v>
      </c>
      <c r="D71" s="188" t="s">
        <v>494</v>
      </c>
      <c r="E71" s="190" t="s">
        <v>336</v>
      </c>
      <c r="F71" s="189">
        <v>12</v>
      </c>
      <c r="G71" s="191">
        <v>2.48</v>
      </c>
      <c r="H71" s="191">
        <v>0.17</v>
      </c>
      <c r="I71" s="191">
        <v>264.49</v>
      </c>
      <c r="J71" s="191">
        <v>267.14</v>
      </c>
      <c r="K71" s="191">
        <v>29.76</v>
      </c>
      <c r="L71" s="191">
        <v>2.04</v>
      </c>
      <c r="M71" s="191">
        <v>3173.88</v>
      </c>
      <c r="N71" s="191">
        <v>3205.68</v>
      </c>
      <c r="O71" s="192">
        <v>8.8731971335992629E-3</v>
      </c>
    </row>
    <row r="72" spans="1:15" ht="25.5">
      <c r="A72" s="188" t="s">
        <v>495</v>
      </c>
      <c r="B72" s="189" t="s">
        <v>496</v>
      </c>
      <c r="C72" s="188" t="s">
        <v>38</v>
      </c>
      <c r="D72" s="188" t="s">
        <v>497</v>
      </c>
      <c r="E72" s="190" t="s">
        <v>336</v>
      </c>
      <c r="F72" s="189">
        <v>12</v>
      </c>
      <c r="G72" s="191">
        <v>8.93</v>
      </c>
      <c r="H72" s="191">
        <v>0.64</v>
      </c>
      <c r="I72" s="191">
        <v>83.82</v>
      </c>
      <c r="J72" s="191">
        <v>93.39</v>
      </c>
      <c r="K72" s="191">
        <v>107.16</v>
      </c>
      <c r="L72" s="191">
        <v>7.68</v>
      </c>
      <c r="M72" s="191">
        <v>1005.84</v>
      </c>
      <c r="N72" s="191">
        <v>1120.68</v>
      </c>
      <c r="O72" s="192">
        <v>3.1019985038063754E-3</v>
      </c>
    </row>
    <row r="73" spans="1:15" ht="25.5">
      <c r="A73" s="188" t="s">
        <v>498</v>
      </c>
      <c r="B73" s="189" t="s">
        <v>499</v>
      </c>
      <c r="C73" s="188" t="s">
        <v>38</v>
      </c>
      <c r="D73" s="188" t="s">
        <v>500</v>
      </c>
      <c r="E73" s="190" t="s">
        <v>369</v>
      </c>
      <c r="F73" s="189">
        <v>6.37</v>
      </c>
      <c r="G73" s="191">
        <v>50.63</v>
      </c>
      <c r="H73" s="191">
        <v>4.8</v>
      </c>
      <c r="I73" s="191">
        <v>699.92</v>
      </c>
      <c r="J73" s="191">
        <v>755.35</v>
      </c>
      <c r="K73" s="191">
        <v>322.51</v>
      </c>
      <c r="L73" s="191">
        <v>30.57</v>
      </c>
      <c r="M73" s="191">
        <v>4458.49</v>
      </c>
      <c r="N73" s="191">
        <v>4811.57</v>
      </c>
      <c r="O73" s="192">
        <v>1.3318237981368134E-2</v>
      </c>
    </row>
    <row r="74" spans="1:15" ht="25.5">
      <c r="A74" s="188" t="s">
        <v>501</v>
      </c>
      <c r="B74" s="189" t="s">
        <v>502</v>
      </c>
      <c r="C74" s="188" t="s">
        <v>355</v>
      </c>
      <c r="D74" s="188" t="s">
        <v>503</v>
      </c>
      <c r="E74" s="190" t="s">
        <v>336</v>
      </c>
      <c r="F74" s="189">
        <v>12</v>
      </c>
      <c r="G74" s="191">
        <v>25.3</v>
      </c>
      <c r="H74" s="191">
        <v>1.97</v>
      </c>
      <c r="I74" s="191">
        <v>303.02</v>
      </c>
      <c r="J74" s="191">
        <v>330.29</v>
      </c>
      <c r="K74" s="191">
        <v>303.60000000000002</v>
      </c>
      <c r="L74" s="191">
        <v>23.64</v>
      </c>
      <c r="M74" s="191">
        <v>3636.24</v>
      </c>
      <c r="N74" s="191">
        <v>3963.48</v>
      </c>
      <c r="O74" s="192">
        <v>1.0970757959334058E-2</v>
      </c>
    </row>
    <row r="75" spans="1:15" ht="25.5">
      <c r="A75" s="188" t="s">
        <v>504</v>
      </c>
      <c r="B75" s="189" t="s">
        <v>505</v>
      </c>
      <c r="C75" s="188" t="s">
        <v>38</v>
      </c>
      <c r="D75" s="188" t="s">
        <v>506</v>
      </c>
      <c r="E75" s="190" t="s">
        <v>336</v>
      </c>
      <c r="F75" s="189">
        <v>12</v>
      </c>
      <c r="G75" s="191">
        <v>8.19</v>
      </c>
      <c r="H75" s="191">
        <v>0.6</v>
      </c>
      <c r="I75" s="191">
        <v>60.36</v>
      </c>
      <c r="J75" s="191">
        <v>69.150000000000006</v>
      </c>
      <c r="K75" s="191">
        <v>98.28</v>
      </c>
      <c r="L75" s="191">
        <v>7.2</v>
      </c>
      <c r="M75" s="191">
        <v>724.32</v>
      </c>
      <c r="N75" s="191">
        <v>829.8</v>
      </c>
      <c r="O75" s="192">
        <v>2.2968540158283634E-3</v>
      </c>
    </row>
    <row r="76" spans="1:15">
      <c r="A76" s="184" t="s">
        <v>507</v>
      </c>
      <c r="B76" s="184"/>
      <c r="C76" s="184"/>
      <c r="D76" s="184" t="s">
        <v>508</v>
      </c>
      <c r="E76" s="184"/>
      <c r="F76" s="185"/>
      <c r="G76" s="184"/>
      <c r="H76" s="184"/>
      <c r="I76" s="184"/>
      <c r="J76" s="184"/>
      <c r="K76" s="184"/>
      <c r="L76" s="184"/>
      <c r="M76" s="184"/>
      <c r="N76" s="186">
        <v>13781.17</v>
      </c>
      <c r="O76" s="187">
        <v>3.814574072946899E-2</v>
      </c>
    </row>
    <row r="77" spans="1:15" ht="25.5">
      <c r="A77" s="188" t="s">
        <v>509</v>
      </c>
      <c r="B77" s="189" t="s">
        <v>510</v>
      </c>
      <c r="C77" s="188" t="s">
        <v>355</v>
      </c>
      <c r="D77" s="188" t="s">
        <v>511</v>
      </c>
      <c r="E77" s="190" t="s">
        <v>336</v>
      </c>
      <c r="F77" s="189">
        <v>19</v>
      </c>
      <c r="G77" s="191">
        <v>14.91</v>
      </c>
      <c r="H77" s="191">
        <v>1.06</v>
      </c>
      <c r="I77" s="191">
        <v>33.54</v>
      </c>
      <c r="J77" s="191">
        <v>49.51</v>
      </c>
      <c r="K77" s="191">
        <v>283.29000000000002</v>
      </c>
      <c r="L77" s="191">
        <v>20.14</v>
      </c>
      <c r="M77" s="191">
        <v>637.26</v>
      </c>
      <c r="N77" s="191">
        <v>940.69</v>
      </c>
      <c r="O77" s="192">
        <v>2.6037932081821925E-3</v>
      </c>
    </row>
    <row r="78" spans="1:15" ht="25.5">
      <c r="A78" s="188" t="s">
        <v>512</v>
      </c>
      <c r="B78" s="189" t="s">
        <v>513</v>
      </c>
      <c r="C78" s="188" t="s">
        <v>38</v>
      </c>
      <c r="D78" s="188" t="s">
        <v>514</v>
      </c>
      <c r="E78" s="190" t="s">
        <v>336</v>
      </c>
      <c r="F78" s="189">
        <v>6</v>
      </c>
      <c r="G78" s="191">
        <v>14.21</v>
      </c>
      <c r="H78" s="191">
        <v>1</v>
      </c>
      <c r="I78" s="191">
        <v>54.1</v>
      </c>
      <c r="J78" s="191">
        <v>69.31</v>
      </c>
      <c r="K78" s="191">
        <v>85.26</v>
      </c>
      <c r="L78" s="191">
        <v>6</v>
      </c>
      <c r="M78" s="191">
        <v>324.60000000000002</v>
      </c>
      <c r="N78" s="191">
        <v>415.86</v>
      </c>
      <c r="O78" s="192">
        <v>1.1510842504487626E-3</v>
      </c>
    </row>
    <row r="79" spans="1:15" ht="25.5">
      <c r="A79" s="188" t="s">
        <v>515</v>
      </c>
      <c r="B79" s="189" t="s">
        <v>516</v>
      </c>
      <c r="C79" s="188" t="s">
        <v>355</v>
      </c>
      <c r="D79" s="188" t="s">
        <v>517</v>
      </c>
      <c r="E79" s="190" t="s">
        <v>336</v>
      </c>
      <c r="F79" s="189">
        <v>13</v>
      </c>
      <c r="G79" s="191">
        <v>2.1800000000000002</v>
      </c>
      <c r="H79" s="191">
        <v>0.15</v>
      </c>
      <c r="I79" s="191">
        <v>10.29</v>
      </c>
      <c r="J79" s="191">
        <v>12.62</v>
      </c>
      <c r="K79" s="191">
        <v>28.34</v>
      </c>
      <c r="L79" s="191">
        <v>1.95</v>
      </c>
      <c r="M79" s="191">
        <v>133.77000000000001</v>
      </c>
      <c r="N79" s="191">
        <v>164.06</v>
      </c>
      <c r="O79" s="192">
        <v>4.5411167731598134E-4</v>
      </c>
    </row>
    <row r="80" spans="1:15" ht="25.5">
      <c r="A80" s="188" t="s">
        <v>518</v>
      </c>
      <c r="B80" s="189" t="s">
        <v>519</v>
      </c>
      <c r="C80" s="188" t="s">
        <v>38</v>
      </c>
      <c r="D80" s="188" t="s">
        <v>520</v>
      </c>
      <c r="E80" s="190" t="s">
        <v>336</v>
      </c>
      <c r="F80" s="189">
        <v>1</v>
      </c>
      <c r="G80" s="191">
        <v>3.51</v>
      </c>
      <c r="H80" s="191">
        <v>0.25</v>
      </c>
      <c r="I80" s="191">
        <v>18.62</v>
      </c>
      <c r="J80" s="191">
        <v>22.38</v>
      </c>
      <c r="K80" s="191">
        <v>3.51</v>
      </c>
      <c r="L80" s="191">
        <v>0.25</v>
      </c>
      <c r="M80" s="191">
        <v>18.62</v>
      </c>
      <c r="N80" s="191">
        <v>22.38</v>
      </c>
      <c r="O80" s="192">
        <v>6.1946966587417182E-5</v>
      </c>
    </row>
    <row r="81" spans="1:15" ht="25.5">
      <c r="A81" s="188" t="s">
        <v>521</v>
      </c>
      <c r="B81" s="189" t="s">
        <v>522</v>
      </c>
      <c r="C81" s="188" t="s">
        <v>355</v>
      </c>
      <c r="D81" s="188" t="s">
        <v>523</v>
      </c>
      <c r="E81" s="190" t="s">
        <v>336</v>
      </c>
      <c r="F81" s="189">
        <v>14</v>
      </c>
      <c r="G81" s="191">
        <v>3.19</v>
      </c>
      <c r="H81" s="191">
        <v>0.23</v>
      </c>
      <c r="I81" s="191">
        <v>6.67</v>
      </c>
      <c r="J81" s="191">
        <v>10.09</v>
      </c>
      <c r="K81" s="191">
        <v>44.66</v>
      </c>
      <c r="L81" s="191">
        <v>3.22</v>
      </c>
      <c r="M81" s="191">
        <v>93.38</v>
      </c>
      <c r="N81" s="191">
        <v>141.26</v>
      </c>
      <c r="O81" s="192">
        <v>3.91002167119685E-4</v>
      </c>
    </row>
    <row r="82" spans="1:15" ht="25.5">
      <c r="A82" s="188" t="s">
        <v>524</v>
      </c>
      <c r="B82" s="189" t="s">
        <v>525</v>
      </c>
      <c r="C82" s="188" t="s">
        <v>355</v>
      </c>
      <c r="D82" s="188" t="s">
        <v>526</v>
      </c>
      <c r="E82" s="190" t="s">
        <v>336</v>
      </c>
      <c r="F82" s="189">
        <v>1</v>
      </c>
      <c r="G82" s="191">
        <v>4.51</v>
      </c>
      <c r="H82" s="191">
        <v>0.33</v>
      </c>
      <c r="I82" s="191">
        <v>87.27</v>
      </c>
      <c r="J82" s="191">
        <v>92.11</v>
      </c>
      <c r="K82" s="191">
        <v>4.51</v>
      </c>
      <c r="L82" s="191">
        <v>0.33</v>
      </c>
      <c r="M82" s="191">
        <v>87.27</v>
      </c>
      <c r="N82" s="191">
        <v>92.11</v>
      </c>
      <c r="O82" s="192">
        <v>2.5495688527109008E-4</v>
      </c>
    </row>
    <row r="83" spans="1:15" ht="25.5">
      <c r="A83" s="188" t="s">
        <v>527</v>
      </c>
      <c r="B83" s="189" t="s">
        <v>528</v>
      </c>
      <c r="C83" s="188" t="s">
        <v>355</v>
      </c>
      <c r="D83" s="188" t="s">
        <v>529</v>
      </c>
      <c r="E83" s="190" t="s">
        <v>336</v>
      </c>
      <c r="F83" s="189">
        <v>6</v>
      </c>
      <c r="G83" s="191">
        <v>1.34</v>
      </c>
      <c r="H83" s="191">
        <v>0.08</v>
      </c>
      <c r="I83" s="191">
        <v>10.119999999999999</v>
      </c>
      <c r="J83" s="191">
        <v>11.54</v>
      </c>
      <c r="K83" s="191">
        <v>8.0399999999999991</v>
      </c>
      <c r="L83" s="191">
        <v>0.48</v>
      </c>
      <c r="M83" s="191">
        <v>60.72</v>
      </c>
      <c r="N83" s="191">
        <v>69.239999999999995</v>
      </c>
      <c r="O83" s="192">
        <v>1.9165361780664725E-4</v>
      </c>
    </row>
    <row r="84" spans="1:15" ht="38.25">
      <c r="A84" s="188" t="s">
        <v>530</v>
      </c>
      <c r="B84" s="189" t="s">
        <v>531</v>
      </c>
      <c r="C84" s="188" t="s">
        <v>355</v>
      </c>
      <c r="D84" s="188" t="s">
        <v>532</v>
      </c>
      <c r="E84" s="190" t="s">
        <v>336</v>
      </c>
      <c r="F84" s="189">
        <v>13</v>
      </c>
      <c r="G84" s="191">
        <v>8.1199999999999992</v>
      </c>
      <c r="H84" s="191">
        <v>0.56000000000000005</v>
      </c>
      <c r="I84" s="191">
        <v>37.770000000000003</v>
      </c>
      <c r="J84" s="191">
        <v>46.45</v>
      </c>
      <c r="K84" s="191">
        <v>105.56</v>
      </c>
      <c r="L84" s="191">
        <v>7.28</v>
      </c>
      <c r="M84" s="191">
        <v>491.01</v>
      </c>
      <c r="N84" s="191">
        <v>603.85</v>
      </c>
      <c r="O84" s="192">
        <v>1.6714332338611199E-3</v>
      </c>
    </row>
    <row r="85" spans="1:15" ht="38.25">
      <c r="A85" s="188" t="s">
        <v>533</v>
      </c>
      <c r="B85" s="189" t="s">
        <v>534</v>
      </c>
      <c r="C85" s="188" t="s">
        <v>355</v>
      </c>
      <c r="D85" s="188" t="s">
        <v>535</v>
      </c>
      <c r="E85" s="190" t="s">
        <v>336</v>
      </c>
      <c r="F85" s="189">
        <v>62</v>
      </c>
      <c r="G85" s="191">
        <v>4.75</v>
      </c>
      <c r="H85" s="191">
        <v>0.32</v>
      </c>
      <c r="I85" s="191">
        <v>9.11</v>
      </c>
      <c r="J85" s="191">
        <v>14.18</v>
      </c>
      <c r="K85" s="191">
        <v>294.5</v>
      </c>
      <c r="L85" s="191">
        <v>19.84</v>
      </c>
      <c r="M85" s="191">
        <v>564.82000000000005</v>
      </c>
      <c r="N85" s="191">
        <v>879.16</v>
      </c>
      <c r="O85" s="192">
        <v>2.4334805694813978E-3</v>
      </c>
    </row>
    <row r="86" spans="1:15" ht="38.25">
      <c r="A86" s="188" t="s">
        <v>536</v>
      </c>
      <c r="B86" s="189" t="s">
        <v>537</v>
      </c>
      <c r="C86" s="188" t="s">
        <v>355</v>
      </c>
      <c r="D86" s="188" t="s">
        <v>538</v>
      </c>
      <c r="E86" s="190" t="s">
        <v>336</v>
      </c>
      <c r="F86" s="189">
        <v>29</v>
      </c>
      <c r="G86" s="191">
        <v>8.1199999999999992</v>
      </c>
      <c r="H86" s="191">
        <v>0.56000000000000005</v>
      </c>
      <c r="I86" s="191">
        <v>21.6</v>
      </c>
      <c r="J86" s="191">
        <v>30.28</v>
      </c>
      <c r="K86" s="191">
        <v>235.48</v>
      </c>
      <c r="L86" s="191">
        <v>16.239999999999998</v>
      </c>
      <c r="M86" s="191">
        <v>626.4</v>
      </c>
      <c r="N86" s="191">
        <v>878.12</v>
      </c>
      <c r="O86" s="192">
        <v>2.4306018900689353E-3</v>
      </c>
    </row>
    <row r="87" spans="1:15" ht="38.25">
      <c r="A87" s="188" t="s">
        <v>539</v>
      </c>
      <c r="B87" s="189" t="s">
        <v>540</v>
      </c>
      <c r="C87" s="188" t="s">
        <v>355</v>
      </c>
      <c r="D87" s="188" t="s">
        <v>541</v>
      </c>
      <c r="E87" s="190" t="s">
        <v>336</v>
      </c>
      <c r="F87" s="189">
        <v>19</v>
      </c>
      <c r="G87" s="191">
        <v>4.75</v>
      </c>
      <c r="H87" s="191">
        <v>0.32</v>
      </c>
      <c r="I87" s="191">
        <v>6.05</v>
      </c>
      <c r="J87" s="191">
        <v>11.12</v>
      </c>
      <c r="K87" s="191">
        <v>90.25</v>
      </c>
      <c r="L87" s="191">
        <v>6.08</v>
      </c>
      <c r="M87" s="191">
        <v>114.95</v>
      </c>
      <c r="N87" s="191">
        <v>211.28</v>
      </c>
      <c r="O87" s="192">
        <v>5.8481479448567919E-4</v>
      </c>
    </row>
    <row r="88" spans="1:15" ht="38.25">
      <c r="A88" s="188" t="s">
        <v>542</v>
      </c>
      <c r="B88" s="189" t="s">
        <v>543</v>
      </c>
      <c r="C88" s="188" t="s">
        <v>355</v>
      </c>
      <c r="D88" s="188" t="s">
        <v>544</v>
      </c>
      <c r="E88" s="190" t="s">
        <v>336</v>
      </c>
      <c r="F88" s="189">
        <v>39</v>
      </c>
      <c r="G88" s="191">
        <v>1.27</v>
      </c>
      <c r="H88" s="191">
        <v>0.08</v>
      </c>
      <c r="I88" s="191">
        <v>9.16</v>
      </c>
      <c r="J88" s="191">
        <v>10.51</v>
      </c>
      <c r="K88" s="191">
        <v>49.53</v>
      </c>
      <c r="L88" s="191">
        <v>3.12</v>
      </c>
      <c r="M88" s="191">
        <v>357.24</v>
      </c>
      <c r="N88" s="191">
        <v>409.89</v>
      </c>
      <c r="O88" s="192">
        <v>1.1345595234368375E-3</v>
      </c>
    </row>
    <row r="89" spans="1:15" ht="38.25">
      <c r="A89" s="188" t="s">
        <v>545</v>
      </c>
      <c r="B89" s="189" t="s">
        <v>546</v>
      </c>
      <c r="C89" s="188" t="s">
        <v>355</v>
      </c>
      <c r="D89" s="188" t="s">
        <v>547</v>
      </c>
      <c r="E89" s="190" t="s">
        <v>336</v>
      </c>
      <c r="F89" s="189">
        <v>9</v>
      </c>
      <c r="G89" s="191">
        <v>5.15</v>
      </c>
      <c r="H89" s="191">
        <v>0.36</v>
      </c>
      <c r="I89" s="191">
        <v>9.5299999999999994</v>
      </c>
      <c r="J89" s="191">
        <v>15.04</v>
      </c>
      <c r="K89" s="191">
        <v>46.35</v>
      </c>
      <c r="L89" s="191">
        <v>3.24</v>
      </c>
      <c r="M89" s="191">
        <v>85.77</v>
      </c>
      <c r="N89" s="191">
        <v>135.36000000000001</v>
      </c>
      <c r="O89" s="192">
        <v>3.7467119737590656E-4</v>
      </c>
    </row>
    <row r="90" spans="1:15" ht="25.5">
      <c r="A90" s="188" t="s">
        <v>548</v>
      </c>
      <c r="B90" s="189" t="s">
        <v>549</v>
      </c>
      <c r="C90" s="188" t="s">
        <v>38</v>
      </c>
      <c r="D90" s="188" t="s">
        <v>550</v>
      </c>
      <c r="E90" s="190" t="s">
        <v>336</v>
      </c>
      <c r="F90" s="189">
        <v>31</v>
      </c>
      <c r="G90" s="191">
        <v>31.93</v>
      </c>
      <c r="H90" s="191">
        <v>2.2599999999999998</v>
      </c>
      <c r="I90" s="191">
        <v>45.47</v>
      </c>
      <c r="J90" s="191">
        <v>79.66</v>
      </c>
      <c r="K90" s="191">
        <v>989.83</v>
      </c>
      <c r="L90" s="191">
        <v>70.06</v>
      </c>
      <c r="M90" s="191">
        <v>1409.57</v>
      </c>
      <c r="N90" s="191">
        <v>2469.46</v>
      </c>
      <c r="O90" s="192">
        <v>6.8353689056730657E-3</v>
      </c>
    </row>
    <row r="91" spans="1:15" ht="38.25">
      <c r="A91" s="188" t="s">
        <v>551</v>
      </c>
      <c r="B91" s="189" t="s">
        <v>552</v>
      </c>
      <c r="C91" s="188" t="s">
        <v>355</v>
      </c>
      <c r="D91" s="188" t="s">
        <v>553</v>
      </c>
      <c r="E91" s="190" t="s">
        <v>336</v>
      </c>
      <c r="F91" s="189">
        <v>8</v>
      </c>
      <c r="G91" s="191">
        <v>10.84</v>
      </c>
      <c r="H91" s="191">
        <v>0.76</v>
      </c>
      <c r="I91" s="191">
        <v>43.71</v>
      </c>
      <c r="J91" s="191">
        <v>55.31</v>
      </c>
      <c r="K91" s="191">
        <v>86.72</v>
      </c>
      <c r="L91" s="191">
        <v>6.08</v>
      </c>
      <c r="M91" s="191">
        <v>349.68</v>
      </c>
      <c r="N91" s="191">
        <v>442.48</v>
      </c>
      <c r="O91" s="192">
        <v>1.2247673715639121E-3</v>
      </c>
    </row>
    <row r="92" spans="1:15" ht="38.25">
      <c r="A92" s="188" t="s">
        <v>554</v>
      </c>
      <c r="B92" s="189" t="s">
        <v>555</v>
      </c>
      <c r="C92" s="188" t="s">
        <v>38</v>
      </c>
      <c r="D92" s="188" t="s">
        <v>556</v>
      </c>
      <c r="E92" s="190" t="s">
        <v>336</v>
      </c>
      <c r="F92" s="189">
        <v>2</v>
      </c>
      <c r="G92" s="191">
        <v>5.98</v>
      </c>
      <c r="H92" s="191">
        <v>0.42</v>
      </c>
      <c r="I92" s="191">
        <v>85.27</v>
      </c>
      <c r="J92" s="191">
        <v>91.67</v>
      </c>
      <c r="K92" s="191">
        <v>11.96</v>
      </c>
      <c r="L92" s="191">
        <v>0.84</v>
      </c>
      <c r="M92" s="191">
        <v>170.54</v>
      </c>
      <c r="N92" s="191">
        <v>183.34</v>
      </c>
      <c r="O92" s="192">
        <v>5.0747796488548097E-4</v>
      </c>
    </row>
    <row r="93" spans="1:15" ht="38.25">
      <c r="A93" s="188" t="s">
        <v>557</v>
      </c>
      <c r="B93" s="189" t="s">
        <v>558</v>
      </c>
      <c r="C93" s="188" t="s">
        <v>355</v>
      </c>
      <c r="D93" s="188" t="s">
        <v>559</v>
      </c>
      <c r="E93" s="190" t="s">
        <v>336</v>
      </c>
      <c r="F93" s="189">
        <v>6</v>
      </c>
      <c r="G93" s="191">
        <v>6.33</v>
      </c>
      <c r="H93" s="191">
        <v>0.44</v>
      </c>
      <c r="I93" s="191">
        <v>9.1199999999999992</v>
      </c>
      <c r="J93" s="191">
        <v>15.89</v>
      </c>
      <c r="K93" s="191">
        <v>37.979999999999997</v>
      </c>
      <c r="L93" s="191">
        <v>2.64</v>
      </c>
      <c r="M93" s="191">
        <v>54.72</v>
      </c>
      <c r="N93" s="191">
        <v>95.34</v>
      </c>
      <c r="O93" s="192">
        <v>2.6389739921556542E-4</v>
      </c>
    </row>
    <row r="94" spans="1:15" ht="25.5">
      <c r="A94" s="188" t="s">
        <v>560</v>
      </c>
      <c r="B94" s="189" t="s">
        <v>561</v>
      </c>
      <c r="C94" s="188" t="s">
        <v>355</v>
      </c>
      <c r="D94" s="188" t="s">
        <v>562</v>
      </c>
      <c r="E94" s="190" t="s">
        <v>400</v>
      </c>
      <c r="F94" s="189">
        <v>60</v>
      </c>
      <c r="G94" s="191">
        <v>9.85</v>
      </c>
      <c r="H94" s="191">
        <v>0.7</v>
      </c>
      <c r="I94" s="191">
        <v>21.04</v>
      </c>
      <c r="J94" s="191">
        <v>31.59</v>
      </c>
      <c r="K94" s="191">
        <v>591</v>
      </c>
      <c r="L94" s="191">
        <v>42</v>
      </c>
      <c r="M94" s="191">
        <v>1262.4000000000001</v>
      </c>
      <c r="N94" s="191">
        <v>1895.4</v>
      </c>
      <c r="O94" s="192">
        <v>5.24639322921316E-3</v>
      </c>
    </row>
    <row r="95" spans="1:15" ht="25.5">
      <c r="A95" s="188" t="s">
        <v>563</v>
      </c>
      <c r="B95" s="189" t="s">
        <v>564</v>
      </c>
      <c r="C95" s="188" t="s">
        <v>355</v>
      </c>
      <c r="D95" s="188" t="s">
        <v>565</v>
      </c>
      <c r="E95" s="190" t="s">
        <v>400</v>
      </c>
      <c r="F95" s="189">
        <v>23.54</v>
      </c>
      <c r="G95" s="191">
        <v>11.65</v>
      </c>
      <c r="H95" s="191">
        <v>0.82</v>
      </c>
      <c r="I95" s="191">
        <v>50.56</v>
      </c>
      <c r="J95" s="191">
        <v>63.03</v>
      </c>
      <c r="K95" s="191">
        <v>274.24</v>
      </c>
      <c r="L95" s="191">
        <v>19.3</v>
      </c>
      <c r="M95" s="191">
        <v>1190.18</v>
      </c>
      <c r="N95" s="191">
        <v>1483.72</v>
      </c>
      <c r="O95" s="192">
        <v>4.106879055633718E-3</v>
      </c>
    </row>
    <row r="96" spans="1:15" ht="25.5">
      <c r="A96" s="188" t="s">
        <v>566</v>
      </c>
      <c r="B96" s="189" t="s">
        <v>567</v>
      </c>
      <c r="C96" s="188" t="s">
        <v>355</v>
      </c>
      <c r="D96" s="188" t="s">
        <v>568</v>
      </c>
      <c r="E96" s="190" t="s">
        <v>400</v>
      </c>
      <c r="F96" s="189">
        <v>39.58</v>
      </c>
      <c r="G96" s="191">
        <v>10.96</v>
      </c>
      <c r="H96" s="191">
        <v>0.76</v>
      </c>
      <c r="I96" s="191">
        <v>11.32</v>
      </c>
      <c r="J96" s="191">
        <v>23.04</v>
      </c>
      <c r="K96" s="191">
        <v>433.79</v>
      </c>
      <c r="L96" s="191">
        <v>30.08</v>
      </c>
      <c r="M96" s="191">
        <v>448.05</v>
      </c>
      <c r="N96" s="191">
        <v>911.92</v>
      </c>
      <c r="O96" s="192">
        <v>2.5241589709739708E-3</v>
      </c>
    </row>
    <row r="97" spans="1:15" ht="25.5">
      <c r="A97" s="188" t="s">
        <v>569</v>
      </c>
      <c r="B97" s="189" t="s">
        <v>570</v>
      </c>
      <c r="C97" s="188" t="s">
        <v>355</v>
      </c>
      <c r="D97" s="188" t="s">
        <v>571</v>
      </c>
      <c r="E97" s="190" t="s">
        <v>400</v>
      </c>
      <c r="F97" s="189">
        <v>39.22</v>
      </c>
      <c r="G97" s="191">
        <v>1.55</v>
      </c>
      <c r="H97" s="191">
        <v>0.1</v>
      </c>
      <c r="I97" s="191">
        <v>13.46</v>
      </c>
      <c r="J97" s="191">
        <v>15.11</v>
      </c>
      <c r="K97" s="191">
        <v>60.79</v>
      </c>
      <c r="L97" s="191">
        <v>3.92</v>
      </c>
      <c r="M97" s="191">
        <v>527.9</v>
      </c>
      <c r="N97" s="191">
        <v>592.61</v>
      </c>
      <c r="O97" s="192">
        <v>1.640321352518735E-3</v>
      </c>
    </row>
    <row r="98" spans="1:15" ht="25.5">
      <c r="A98" s="188" t="s">
        <v>572</v>
      </c>
      <c r="B98" s="189" t="s">
        <v>573</v>
      </c>
      <c r="C98" s="188" t="s">
        <v>38</v>
      </c>
      <c r="D98" s="188" t="s">
        <v>574</v>
      </c>
      <c r="E98" s="190" t="s">
        <v>336</v>
      </c>
      <c r="F98" s="189">
        <v>6</v>
      </c>
      <c r="G98" s="191">
        <v>12.34</v>
      </c>
      <c r="H98" s="191">
        <v>0.86</v>
      </c>
      <c r="I98" s="191">
        <v>31.23</v>
      </c>
      <c r="J98" s="191">
        <v>44.43</v>
      </c>
      <c r="K98" s="191">
        <v>74.040000000000006</v>
      </c>
      <c r="L98" s="191">
        <v>5.16</v>
      </c>
      <c r="M98" s="191">
        <v>187.38</v>
      </c>
      <c r="N98" s="191">
        <v>266.58</v>
      </c>
      <c r="O98" s="192">
        <v>7.37883036321433E-4</v>
      </c>
    </row>
    <row r="99" spans="1:15" ht="38.25">
      <c r="A99" s="188" t="s">
        <v>575</v>
      </c>
      <c r="B99" s="189" t="s">
        <v>576</v>
      </c>
      <c r="C99" s="188" t="s">
        <v>355</v>
      </c>
      <c r="D99" s="188" t="s">
        <v>577</v>
      </c>
      <c r="E99" s="190" t="s">
        <v>336</v>
      </c>
      <c r="F99" s="189">
        <v>4</v>
      </c>
      <c r="G99" s="191">
        <v>10.84</v>
      </c>
      <c r="H99" s="191">
        <v>0.76</v>
      </c>
      <c r="I99" s="191">
        <v>34.56</v>
      </c>
      <c r="J99" s="191">
        <v>46.16</v>
      </c>
      <c r="K99" s="191">
        <v>43.36</v>
      </c>
      <c r="L99" s="191">
        <v>3.04</v>
      </c>
      <c r="M99" s="191">
        <v>138.24</v>
      </c>
      <c r="N99" s="191">
        <v>184.64</v>
      </c>
      <c r="O99" s="192">
        <v>5.1107631415105929E-4</v>
      </c>
    </row>
    <row r="100" spans="1:15" ht="25.5">
      <c r="A100" s="188" t="s">
        <v>578</v>
      </c>
      <c r="B100" s="189" t="s">
        <v>579</v>
      </c>
      <c r="C100" s="188" t="s">
        <v>355</v>
      </c>
      <c r="D100" s="188" t="s">
        <v>580</v>
      </c>
      <c r="E100" s="190" t="s">
        <v>336</v>
      </c>
      <c r="F100" s="189">
        <v>1</v>
      </c>
      <c r="G100" s="191">
        <v>1.7</v>
      </c>
      <c r="H100" s="191">
        <v>0.12</v>
      </c>
      <c r="I100" s="191">
        <v>15.74</v>
      </c>
      <c r="J100" s="191">
        <v>17.559999999999999</v>
      </c>
      <c r="K100" s="191">
        <v>1.7</v>
      </c>
      <c r="L100" s="191">
        <v>0.12</v>
      </c>
      <c r="M100" s="191">
        <v>15.74</v>
      </c>
      <c r="N100" s="191">
        <v>17.559999999999999</v>
      </c>
      <c r="O100" s="192">
        <v>4.8605394695042254E-5</v>
      </c>
    </row>
    <row r="101" spans="1:15" ht="25.5">
      <c r="A101" s="188" t="s">
        <v>581</v>
      </c>
      <c r="B101" s="189" t="s">
        <v>582</v>
      </c>
      <c r="C101" s="188" t="s">
        <v>355</v>
      </c>
      <c r="D101" s="188" t="s">
        <v>583</v>
      </c>
      <c r="E101" s="190" t="s">
        <v>336</v>
      </c>
      <c r="F101" s="189">
        <v>6</v>
      </c>
      <c r="G101" s="191">
        <v>10.199999999999999</v>
      </c>
      <c r="H101" s="191">
        <v>0.72</v>
      </c>
      <c r="I101" s="191">
        <v>34.89</v>
      </c>
      <c r="J101" s="191">
        <v>45.81</v>
      </c>
      <c r="K101" s="191">
        <v>61.2</v>
      </c>
      <c r="L101" s="191">
        <v>4.32</v>
      </c>
      <c r="M101" s="191">
        <v>209.34</v>
      </c>
      <c r="N101" s="191">
        <v>274.86</v>
      </c>
      <c r="O101" s="192">
        <v>7.6080175318219323E-4</v>
      </c>
    </row>
    <row r="102" spans="1:15">
      <c r="A102" s="184" t="s">
        <v>584</v>
      </c>
      <c r="B102" s="184"/>
      <c r="C102" s="184"/>
      <c r="D102" s="184" t="s">
        <v>585</v>
      </c>
      <c r="E102" s="184"/>
      <c r="F102" s="185"/>
      <c r="G102" s="184"/>
      <c r="H102" s="184"/>
      <c r="I102" s="184"/>
      <c r="J102" s="184"/>
      <c r="K102" s="184"/>
      <c r="L102" s="184"/>
      <c r="M102" s="184"/>
      <c r="N102" s="186">
        <v>442.29</v>
      </c>
      <c r="O102" s="187">
        <v>1.224241458978943E-3</v>
      </c>
    </row>
    <row r="103" spans="1:15" ht="38.25">
      <c r="A103" s="188" t="s">
        <v>586</v>
      </c>
      <c r="B103" s="189" t="s">
        <v>587</v>
      </c>
      <c r="C103" s="188" t="s">
        <v>355</v>
      </c>
      <c r="D103" s="188" t="s">
        <v>588</v>
      </c>
      <c r="E103" s="190" t="s">
        <v>336</v>
      </c>
      <c r="F103" s="189">
        <v>2</v>
      </c>
      <c r="G103" s="191">
        <v>1.27</v>
      </c>
      <c r="H103" s="191">
        <v>0.08</v>
      </c>
      <c r="I103" s="191">
        <v>17.96</v>
      </c>
      <c r="J103" s="191">
        <v>19.309999999999999</v>
      </c>
      <c r="K103" s="191">
        <v>2.54</v>
      </c>
      <c r="L103" s="191">
        <v>0.16</v>
      </c>
      <c r="M103" s="191">
        <v>35.92</v>
      </c>
      <c r="N103" s="191">
        <v>38.619999999999997</v>
      </c>
      <c r="O103" s="192">
        <v>1.068986527974107E-4</v>
      </c>
    </row>
    <row r="104" spans="1:15" ht="38.25">
      <c r="A104" s="188" t="s">
        <v>589</v>
      </c>
      <c r="B104" s="189" t="s">
        <v>590</v>
      </c>
      <c r="C104" s="188" t="s">
        <v>355</v>
      </c>
      <c r="D104" s="188" t="s">
        <v>591</v>
      </c>
      <c r="E104" s="190" t="s">
        <v>336</v>
      </c>
      <c r="F104" s="189">
        <v>1</v>
      </c>
      <c r="G104" s="191">
        <v>0.85</v>
      </c>
      <c r="H104" s="191">
        <v>0.06</v>
      </c>
      <c r="I104" s="191">
        <v>5.4</v>
      </c>
      <c r="J104" s="191">
        <v>6.31</v>
      </c>
      <c r="K104" s="191">
        <v>0.85</v>
      </c>
      <c r="L104" s="191">
        <v>0.06</v>
      </c>
      <c r="M104" s="191">
        <v>5.4</v>
      </c>
      <c r="N104" s="191">
        <v>6.31</v>
      </c>
      <c r="O104" s="192">
        <v>1.7465833742922357E-5</v>
      </c>
    </row>
    <row r="105" spans="1:15" ht="25.5">
      <c r="A105" s="188" t="s">
        <v>592</v>
      </c>
      <c r="B105" s="189" t="s">
        <v>579</v>
      </c>
      <c r="C105" s="188" t="s">
        <v>355</v>
      </c>
      <c r="D105" s="188" t="s">
        <v>580</v>
      </c>
      <c r="E105" s="190" t="s">
        <v>336</v>
      </c>
      <c r="F105" s="189">
        <v>5</v>
      </c>
      <c r="G105" s="191">
        <v>1.7</v>
      </c>
      <c r="H105" s="191">
        <v>0.12</v>
      </c>
      <c r="I105" s="191">
        <v>15.74</v>
      </c>
      <c r="J105" s="191">
        <v>17.559999999999999</v>
      </c>
      <c r="K105" s="191">
        <v>8.5</v>
      </c>
      <c r="L105" s="191">
        <v>0.6</v>
      </c>
      <c r="M105" s="191">
        <v>78.7</v>
      </c>
      <c r="N105" s="191">
        <v>87.8</v>
      </c>
      <c r="O105" s="192">
        <v>2.4302697347521128E-4</v>
      </c>
    </row>
    <row r="106" spans="1:15" ht="25.5">
      <c r="A106" s="188" t="s">
        <v>593</v>
      </c>
      <c r="B106" s="189" t="s">
        <v>594</v>
      </c>
      <c r="C106" s="188" t="s">
        <v>38</v>
      </c>
      <c r="D106" s="188" t="s">
        <v>595</v>
      </c>
      <c r="E106" s="190" t="s">
        <v>336</v>
      </c>
      <c r="F106" s="189">
        <v>1</v>
      </c>
      <c r="G106" s="191">
        <v>2.2400000000000002</v>
      </c>
      <c r="H106" s="191">
        <v>0.14000000000000001</v>
      </c>
      <c r="I106" s="191">
        <v>15.26</v>
      </c>
      <c r="J106" s="191">
        <v>17.64</v>
      </c>
      <c r="K106" s="191">
        <v>2.2400000000000002</v>
      </c>
      <c r="L106" s="191">
        <v>0.14000000000000001</v>
      </c>
      <c r="M106" s="191">
        <v>15.26</v>
      </c>
      <c r="N106" s="191">
        <v>17.64</v>
      </c>
      <c r="O106" s="192">
        <v>4.8826831572923995E-5</v>
      </c>
    </row>
    <row r="107" spans="1:15" ht="25.5">
      <c r="A107" s="188" t="s">
        <v>596</v>
      </c>
      <c r="B107" s="189" t="s">
        <v>570</v>
      </c>
      <c r="C107" s="188" t="s">
        <v>355</v>
      </c>
      <c r="D107" s="188" t="s">
        <v>571</v>
      </c>
      <c r="E107" s="190" t="s">
        <v>400</v>
      </c>
      <c r="F107" s="189">
        <v>19.32</v>
      </c>
      <c r="G107" s="191">
        <v>1.55</v>
      </c>
      <c r="H107" s="191">
        <v>0.1</v>
      </c>
      <c r="I107" s="191">
        <v>13.46</v>
      </c>
      <c r="J107" s="191">
        <v>15.11</v>
      </c>
      <c r="K107" s="191">
        <v>29.94</v>
      </c>
      <c r="L107" s="191">
        <v>1.93</v>
      </c>
      <c r="M107" s="191">
        <v>260.05</v>
      </c>
      <c r="N107" s="191">
        <v>291.92</v>
      </c>
      <c r="O107" s="192">
        <v>8.0802316739047458E-4</v>
      </c>
    </row>
    <row r="108" spans="1:15">
      <c r="A108" s="184" t="s">
        <v>597</v>
      </c>
      <c r="B108" s="184"/>
      <c r="C108" s="184"/>
      <c r="D108" s="184" t="s">
        <v>598</v>
      </c>
      <c r="E108" s="184"/>
      <c r="F108" s="185"/>
      <c r="G108" s="184"/>
      <c r="H108" s="184"/>
      <c r="I108" s="184"/>
      <c r="J108" s="184"/>
      <c r="K108" s="184"/>
      <c r="L108" s="184"/>
      <c r="M108" s="184"/>
      <c r="N108" s="186">
        <v>18443.169999999998</v>
      </c>
      <c r="O108" s="187">
        <v>5.1049974788027475E-2</v>
      </c>
    </row>
    <row r="109" spans="1:15" ht="25.5">
      <c r="A109" s="188" t="s">
        <v>599</v>
      </c>
      <c r="B109" s="189" t="s">
        <v>600</v>
      </c>
      <c r="C109" s="188" t="s">
        <v>355</v>
      </c>
      <c r="D109" s="188" t="s">
        <v>601</v>
      </c>
      <c r="E109" s="190" t="s">
        <v>336</v>
      </c>
      <c r="F109" s="189">
        <v>6</v>
      </c>
      <c r="G109" s="191">
        <v>9.7100000000000009</v>
      </c>
      <c r="H109" s="191">
        <v>0.68</v>
      </c>
      <c r="I109" s="191">
        <v>118.26</v>
      </c>
      <c r="J109" s="191">
        <v>128.65</v>
      </c>
      <c r="K109" s="191">
        <v>58.26</v>
      </c>
      <c r="L109" s="191">
        <v>4.08</v>
      </c>
      <c r="M109" s="191">
        <v>709.56</v>
      </c>
      <c r="N109" s="191">
        <v>771.9</v>
      </c>
      <c r="O109" s="192">
        <v>2.136589075461453E-3</v>
      </c>
    </row>
    <row r="110" spans="1:15" ht="25.5">
      <c r="A110" s="188" t="s">
        <v>602</v>
      </c>
      <c r="B110" s="189" t="s">
        <v>603</v>
      </c>
      <c r="C110" s="188" t="s">
        <v>355</v>
      </c>
      <c r="D110" s="188" t="s">
        <v>604</v>
      </c>
      <c r="E110" s="190" t="s">
        <v>336</v>
      </c>
      <c r="F110" s="189">
        <v>12</v>
      </c>
      <c r="G110" s="191">
        <v>14</v>
      </c>
      <c r="H110" s="191">
        <v>0.98</v>
      </c>
      <c r="I110" s="191">
        <v>171.96</v>
      </c>
      <c r="J110" s="191">
        <v>186.94</v>
      </c>
      <c r="K110" s="191">
        <v>168</v>
      </c>
      <c r="L110" s="191">
        <v>11.76</v>
      </c>
      <c r="M110" s="191">
        <v>2063.52</v>
      </c>
      <c r="N110" s="191">
        <v>2243.2800000000002</v>
      </c>
      <c r="O110" s="192">
        <v>6.209311492681913E-3</v>
      </c>
    </row>
    <row r="111" spans="1:15" ht="25.5">
      <c r="A111" s="188" t="s">
        <v>605</v>
      </c>
      <c r="B111" s="189" t="s">
        <v>606</v>
      </c>
      <c r="C111" s="188" t="s">
        <v>355</v>
      </c>
      <c r="D111" s="188" t="s">
        <v>607</v>
      </c>
      <c r="E111" s="190" t="s">
        <v>336</v>
      </c>
      <c r="F111" s="189">
        <v>6</v>
      </c>
      <c r="G111" s="191">
        <v>8.2799999999999994</v>
      </c>
      <c r="H111" s="191">
        <v>0.57999999999999996</v>
      </c>
      <c r="I111" s="191">
        <v>96.72</v>
      </c>
      <c r="J111" s="191">
        <v>105.58</v>
      </c>
      <c r="K111" s="191">
        <v>49.68</v>
      </c>
      <c r="L111" s="191">
        <v>3.48</v>
      </c>
      <c r="M111" s="191">
        <v>580.32000000000005</v>
      </c>
      <c r="N111" s="191">
        <v>633.48</v>
      </c>
      <c r="O111" s="192">
        <v>1.7534479175065698E-3</v>
      </c>
    </row>
    <row r="112" spans="1:15" ht="25.5">
      <c r="A112" s="188" t="s">
        <v>608</v>
      </c>
      <c r="B112" s="189" t="s">
        <v>609</v>
      </c>
      <c r="C112" s="188" t="s">
        <v>355</v>
      </c>
      <c r="D112" s="188" t="s">
        <v>610</v>
      </c>
      <c r="E112" s="190" t="s">
        <v>336</v>
      </c>
      <c r="F112" s="189">
        <v>12</v>
      </c>
      <c r="G112" s="191">
        <v>34.619999999999997</v>
      </c>
      <c r="H112" s="191">
        <v>2.46</v>
      </c>
      <c r="I112" s="191">
        <v>278</v>
      </c>
      <c r="J112" s="191">
        <v>315.08</v>
      </c>
      <c r="K112" s="191">
        <v>415.44</v>
      </c>
      <c r="L112" s="191">
        <v>29.52</v>
      </c>
      <c r="M112" s="191">
        <v>3336</v>
      </c>
      <c r="N112" s="191">
        <v>3780.96</v>
      </c>
      <c r="O112" s="192">
        <v>1.0465549722446866E-2</v>
      </c>
    </row>
    <row r="113" spans="1:15" ht="25.5">
      <c r="A113" s="188" t="s">
        <v>611</v>
      </c>
      <c r="B113" s="189" t="s">
        <v>612</v>
      </c>
      <c r="C113" s="188" t="s">
        <v>38</v>
      </c>
      <c r="D113" s="188" t="s">
        <v>613</v>
      </c>
      <c r="E113" s="190" t="s">
        <v>336</v>
      </c>
      <c r="F113" s="189">
        <v>12</v>
      </c>
      <c r="G113" s="191">
        <v>6.36</v>
      </c>
      <c r="H113" s="191">
        <v>0.39</v>
      </c>
      <c r="I113" s="191">
        <v>6.06</v>
      </c>
      <c r="J113" s="191">
        <v>12.81</v>
      </c>
      <c r="K113" s="191">
        <v>76.319999999999993</v>
      </c>
      <c r="L113" s="191">
        <v>4.68</v>
      </c>
      <c r="M113" s="191">
        <v>72.72</v>
      </c>
      <c r="N113" s="191">
        <v>153.72</v>
      </c>
      <c r="O113" s="192">
        <v>4.2549096084976623E-4</v>
      </c>
    </row>
    <row r="114" spans="1:15" ht="25.5">
      <c r="A114" s="188" t="s">
        <v>614</v>
      </c>
      <c r="B114" s="189" t="s">
        <v>615</v>
      </c>
      <c r="C114" s="188" t="s">
        <v>355</v>
      </c>
      <c r="D114" s="188" t="s">
        <v>616</v>
      </c>
      <c r="E114" s="190" t="s">
        <v>336</v>
      </c>
      <c r="F114" s="189">
        <v>18</v>
      </c>
      <c r="G114" s="191">
        <v>3.95</v>
      </c>
      <c r="H114" s="191">
        <v>0.28000000000000003</v>
      </c>
      <c r="I114" s="191">
        <v>7.02</v>
      </c>
      <c r="J114" s="191">
        <v>11.25</v>
      </c>
      <c r="K114" s="191">
        <v>71.099999999999994</v>
      </c>
      <c r="L114" s="191">
        <v>5.04</v>
      </c>
      <c r="M114" s="191">
        <v>126.36</v>
      </c>
      <c r="N114" s="191">
        <v>202.5</v>
      </c>
      <c r="O114" s="192">
        <v>5.6051209713815808E-4</v>
      </c>
    </row>
    <row r="115" spans="1:15" ht="25.5">
      <c r="A115" s="188" t="s">
        <v>617</v>
      </c>
      <c r="B115" s="189" t="s">
        <v>618</v>
      </c>
      <c r="C115" s="188" t="s">
        <v>38</v>
      </c>
      <c r="D115" s="188" t="s">
        <v>619</v>
      </c>
      <c r="E115" s="190" t="s">
        <v>290</v>
      </c>
      <c r="F115" s="189">
        <v>12</v>
      </c>
      <c r="G115" s="191">
        <v>10.6</v>
      </c>
      <c r="H115" s="191">
        <v>0.66</v>
      </c>
      <c r="I115" s="191">
        <v>29.11</v>
      </c>
      <c r="J115" s="191">
        <v>40.369999999999997</v>
      </c>
      <c r="K115" s="191">
        <v>127.2</v>
      </c>
      <c r="L115" s="191">
        <v>7.92</v>
      </c>
      <c r="M115" s="191">
        <v>349.32</v>
      </c>
      <c r="N115" s="191">
        <v>484.44</v>
      </c>
      <c r="O115" s="192">
        <v>1.3409110140128854E-3</v>
      </c>
    </row>
    <row r="116" spans="1:15" ht="25.5">
      <c r="A116" s="188" t="s">
        <v>620</v>
      </c>
      <c r="B116" s="189" t="s">
        <v>621</v>
      </c>
      <c r="C116" s="188" t="s">
        <v>38</v>
      </c>
      <c r="D116" s="188" t="s">
        <v>622</v>
      </c>
      <c r="E116" s="190" t="s">
        <v>336</v>
      </c>
      <c r="F116" s="189">
        <v>12</v>
      </c>
      <c r="G116" s="191">
        <v>4.83</v>
      </c>
      <c r="H116" s="191">
        <v>0.6</v>
      </c>
      <c r="I116" s="191">
        <v>27.09</v>
      </c>
      <c r="J116" s="191">
        <v>32.520000000000003</v>
      </c>
      <c r="K116" s="191">
        <v>57.96</v>
      </c>
      <c r="L116" s="191">
        <v>7.2</v>
      </c>
      <c r="M116" s="191">
        <v>325.08</v>
      </c>
      <c r="N116" s="191">
        <v>390.24</v>
      </c>
      <c r="O116" s="192">
        <v>1.0801690903071348E-3</v>
      </c>
    </row>
    <row r="117" spans="1:15" ht="38.25">
      <c r="A117" s="188" t="s">
        <v>623</v>
      </c>
      <c r="B117" s="189" t="s">
        <v>624</v>
      </c>
      <c r="C117" s="188" t="s">
        <v>355</v>
      </c>
      <c r="D117" s="188" t="s">
        <v>625</v>
      </c>
      <c r="E117" s="190" t="s">
        <v>336</v>
      </c>
      <c r="F117" s="189">
        <v>12</v>
      </c>
      <c r="G117" s="191">
        <v>3.53</v>
      </c>
      <c r="H117" s="191">
        <v>0.24</v>
      </c>
      <c r="I117" s="191">
        <v>3.07</v>
      </c>
      <c r="J117" s="191">
        <v>6.84</v>
      </c>
      <c r="K117" s="191">
        <v>42.36</v>
      </c>
      <c r="L117" s="191">
        <v>2.88</v>
      </c>
      <c r="M117" s="191">
        <v>36.840000000000003</v>
      </c>
      <c r="N117" s="191">
        <v>82.08</v>
      </c>
      <c r="O117" s="192">
        <v>2.2719423670666675E-4</v>
      </c>
    </row>
    <row r="118" spans="1:15" ht="38.25">
      <c r="A118" s="188" t="s">
        <v>626</v>
      </c>
      <c r="B118" s="189" t="s">
        <v>627</v>
      </c>
      <c r="C118" s="188" t="s">
        <v>355</v>
      </c>
      <c r="D118" s="188" t="s">
        <v>628</v>
      </c>
      <c r="E118" s="190" t="s">
        <v>336</v>
      </c>
      <c r="F118" s="189">
        <v>12</v>
      </c>
      <c r="G118" s="191">
        <v>2.98</v>
      </c>
      <c r="H118" s="191">
        <v>0.2</v>
      </c>
      <c r="I118" s="191">
        <v>4.55</v>
      </c>
      <c r="J118" s="191">
        <v>7.73</v>
      </c>
      <c r="K118" s="191">
        <v>35.76</v>
      </c>
      <c r="L118" s="191">
        <v>2.4</v>
      </c>
      <c r="M118" s="191">
        <v>54.6</v>
      </c>
      <c r="N118" s="191">
        <v>92.76</v>
      </c>
      <c r="O118" s="192">
        <v>2.5675605990387924E-4</v>
      </c>
    </row>
    <row r="119" spans="1:15" ht="38.25">
      <c r="A119" s="188" t="s">
        <v>629</v>
      </c>
      <c r="B119" s="189" t="s">
        <v>630</v>
      </c>
      <c r="C119" s="188" t="s">
        <v>355</v>
      </c>
      <c r="D119" s="188" t="s">
        <v>631</v>
      </c>
      <c r="E119" s="190" t="s">
        <v>336</v>
      </c>
      <c r="F119" s="189">
        <v>32</v>
      </c>
      <c r="G119" s="191">
        <v>4.26</v>
      </c>
      <c r="H119" s="191">
        <v>0.3</v>
      </c>
      <c r="I119" s="191">
        <v>9.0500000000000007</v>
      </c>
      <c r="J119" s="191">
        <v>13.61</v>
      </c>
      <c r="K119" s="191">
        <v>136.32</v>
      </c>
      <c r="L119" s="191">
        <v>9.6</v>
      </c>
      <c r="M119" s="191">
        <v>289.60000000000002</v>
      </c>
      <c r="N119" s="191">
        <v>435.52</v>
      </c>
      <c r="O119" s="192">
        <v>1.2055023631882007E-3</v>
      </c>
    </row>
    <row r="120" spans="1:15" ht="25.5">
      <c r="A120" s="188" t="s">
        <v>632</v>
      </c>
      <c r="B120" s="189" t="s">
        <v>633</v>
      </c>
      <c r="C120" s="188" t="s">
        <v>38</v>
      </c>
      <c r="D120" s="188" t="s">
        <v>634</v>
      </c>
      <c r="E120" s="190" t="s">
        <v>336</v>
      </c>
      <c r="F120" s="189">
        <v>12</v>
      </c>
      <c r="G120" s="191">
        <v>4.45</v>
      </c>
      <c r="H120" s="191">
        <v>0.3</v>
      </c>
      <c r="I120" s="191">
        <v>4</v>
      </c>
      <c r="J120" s="191">
        <v>8.75</v>
      </c>
      <c r="K120" s="191">
        <v>53.4</v>
      </c>
      <c r="L120" s="191">
        <v>3.6</v>
      </c>
      <c r="M120" s="191">
        <v>48</v>
      </c>
      <c r="N120" s="191">
        <v>105</v>
      </c>
      <c r="O120" s="192">
        <v>2.9063590221978567E-4</v>
      </c>
    </row>
    <row r="121" spans="1:15" ht="25.5">
      <c r="A121" s="188" t="s">
        <v>635</v>
      </c>
      <c r="B121" s="189" t="s">
        <v>636</v>
      </c>
      <c r="C121" s="188" t="s">
        <v>38</v>
      </c>
      <c r="D121" s="188" t="s">
        <v>637</v>
      </c>
      <c r="E121" s="190" t="s">
        <v>336</v>
      </c>
      <c r="F121" s="189">
        <v>4</v>
      </c>
      <c r="G121" s="191">
        <v>4.45</v>
      </c>
      <c r="H121" s="191">
        <v>0.3</v>
      </c>
      <c r="I121" s="191">
        <v>8.98</v>
      </c>
      <c r="J121" s="191">
        <v>13.73</v>
      </c>
      <c r="K121" s="191">
        <v>17.8</v>
      </c>
      <c r="L121" s="191">
        <v>1.2</v>
      </c>
      <c r="M121" s="191">
        <v>35.92</v>
      </c>
      <c r="N121" s="191">
        <v>54.92</v>
      </c>
      <c r="O121" s="192">
        <v>1.5201641666581553E-4</v>
      </c>
    </row>
    <row r="122" spans="1:15" ht="25.5">
      <c r="A122" s="188" t="s">
        <v>638</v>
      </c>
      <c r="B122" s="189" t="s">
        <v>639</v>
      </c>
      <c r="C122" s="188" t="s">
        <v>38</v>
      </c>
      <c r="D122" s="188" t="s">
        <v>640</v>
      </c>
      <c r="E122" s="190" t="s">
        <v>336</v>
      </c>
      <c r="F122" s="189">
        <v>1</v>
      </c>
      <c r="G122" s="191">
        <v>4.45</v>
      </c>
      <c r="H122" s="191">
        <v>0.3</v>
      </c>
      <c r="I122" s="191">
        <v>24.01</v>
      </c>
      <c r="J122" s="191">
        <v>28.76</v>
      </c>
      <c r="K122" s="191">
        <v>4.45</v>
      </c>
      <c r="L122" s="191">
        <v>0.3</v>
      </c>
      <c r="M122" s="191">
        <v>24.01</v>
      </c>
      <c r="N122" s="191">
        <v>28.76</v>
      </c>
      <c r="O122" s="192">
        <v>7.9606557598486057E-5</v>
      </c>
    </row>
    <row r="123" spans="1:15" ht="25.5">
      <c r="A123" s="188" t="s">
        <v>641</v>
      </c>
      <c r="B123" s="189" t="s">
        <v>642</v>
      </c>
      <c r="C123" s="188" t="s">
        <v>38</v>
      </c>
      <c r="D123" s="188" t="s">
        <v>643</v>
      </c>
      <c r="E123" s="190" t="s">
        <v>336</v>
      </c>
      <c r="F123" s="189">
        <v>1</v>
      </c>
      <c r="G123" s="191">
        <v>4.45</v>
      </c>
      <c r="H123" s="191">
        <v>0.3</v>
      </c>
      <c r="I123" s="191">
        <v>20.309999999999999</v>
      </c>
      <c r="J123" s="191">
        <v>25.06</v>
      </c>
      <c r="K123" s="191">
        <v>4.45</v>
      </c>
      <c r="L123" s="191">
        <v>0.3</v>
      </c>
      <c r="M123" s="191">
        <v>20.309999999999999</v>
      </c>
      <c r="N123" s="191">
        <v>25.06</v>
      </c>
      <c r="O123" s="192">
        <v>6.9365101996455509E-5</v>
      </c>
    </row>
    <row r="124" spans="1:15" ht="25.5">
      <c r="A124" s="188" t="s">
        <v>644</v>
      </c>
      <c r="B124" s="189" t="s">
        <v>645</v>
      </c>
      <c r="C124" s="188" t="s">
        <v>38</v>
      </c>
      <c r="D124" s="188" t="s">
        <v>646</v>
      </c>
      <c r="E124" s="190" t="s">
        <v>336</v>
      </c>
      <c r="F124" s="189">
        <v>2</v>
      </c>
      <c r="G124" s="191">
        <v>4.45</v>
      </c>
      <c r="H124" s="191">
        <v>0.3</v>
      </c>
      <c r="I124" s="191">
        <v>20.28</v>
      </c>
      <c r="J124" s="191">
        <v>25.03</v>
      </c>
      <c r="K124" s="191">
        <v>8.9</v>
      </c>
      <c r="L124" s="191">
        <v>0.6</v>
      </c>
      <c r="M124" s="191">
        <v>40.56</v>
      </c>
      <c r="N124" s="191">
        <v>50.06</v>
      </c>
      <c r="O124" s="192">
        <v>1.3856412633449973E-4</v>
      </c>
    </row>
    <row r="125" spans="1:15" ht="25.5">
      <c r="A125" s="188" t="s">
        <v>647</v>
      </c>
      <c r="B125" s="189" t="s">
        <v>648</v>
      </c>
      <c r="C125" s="188" t="s">
        <v>38</v>
      </c>
      <c r="D125" s="188" t="s">
        <v>649</v>
      </c>
      <c r="E125" s="190" t="s">
        <v>336</v>
      </c>
      <c r="F125" s="189">
        <v>2</v>
      </c>
      <c r="G125" s="191">
        <v>4.45</v>
      </c>
      <c r="H125" s="191">
        <v>0.3</v>
      </c>
      <c r="I125" s="191">
        <v>22.77</v>
      </c>
      <c r="J125" s="191">
        <v>27.52</v>
      </c>
      <c r="K125" s="191">
        <v>8.9</v>
      </c>
      <c r="L125" s="191">
        <v>0.6</v>
      </c>
      <c r="M125" s="191">
        <v>45.54</v>
      </c>
      <c r="N125" s="191">
        <v>55.04</v>
      </c>
      <c r="O125" s="192">
        <v>1.5234857198263813E-4</v>
      </c>
    </row>
    <row r="126" spans="1:15" ht="25.5">
      <c r="A126" s="188" t="s">
        <v>650</v>
      </c>
      <c r="B126" s="189" t="s">
        <v>651</v>
      </c>
      <c r="C126" s="188" t="s">
        <v>38</v>
      </c>
      <c r="D126" s="188" t="s">
        <v>652</v>
      </c>
      <c r="E126" s="190" t="s">
        <v>336</v>
      </c>
      <c r="F126" s="189">
        <v>1</v>
      </c>
      <c r="G126" s="191">
        <v>4.45</v>
      </c>
      <c r="H126" s="191">
        <v>0.3</v>
      </c>
      <c r="I126" s="191">
        <v>28.63</v>
      </c>
      <c r="J126" s="191">
        <v>33.380000000000003</v>
      </c>
      <c r="K126" s="191">
        <v>4.45</v>
      </c>
      <c r="L126" s="191">
        <v>0.3</v>
      </c>
      <c r="M126" s="191">
        <v>28.63</v>
      </c>
      <c r="N126" s="191">
        <v>33.380000000000003</v>
      </c>
      <c r="O126" s="192">
        <v>9.2394537296156633E-5</v>
      </c>
    </row>
    <row r="127" spans="1:15" ht="25.5">
      <c r="A127" s="188" t="s">
        <v>653</v>
      </c>
      <c r="B127" s="189" t="s">
        <v>654</v>
      </c>
      <c r="C127" s="188" t="s">
        <v>355</v>
      </c>
      <c r="D127" s="188" t="s">
        <v>655</v>
      </c>
      <c r="E127" s="190" t="s">
        <v>336</v>
      </c>
      <c r="F127" s="189">
        <v>96</v>
      </c>
      <c r="G127" s="191">
        <v>5.68</v>
      </c>
      <c r="H127" s="191">
        <v>0.4</v>
      </c>
      <c r="I127" s="191">
        <v>6.1</v>
      </c>
      <c r="J127" s="191">
        <v>12.18</v>
      </c>
      <c r="K127" s="191">
        <v>545.28</v>
      </c>
      <c r="L127" s="191">
        <v>38.4</v>
      </c>
      <c r="M127" s="191">
        <v>585.6</v>
      </c>
      <c r="N127" s="191">
        <v>1169.28</v>
      </c>
      <c r="O127" s="192">
        <v>3.2365214071195334E-3</v>
      </c>
    </row>
    <row r="128" spans="1:15" ht="25.5">
      <c r="A128" s="188" t="s">
        <v>656</v>
      </c>
      <c r="B128" s="189" t="s">
        <v>657</v>
      </c>
      <c r="C128" s="188" t="s">
        <v>355</v>
      </c>
      <c r="D128" s="188" t="s">
        <v>658</v>
      </c>
      <c r="E128" s="190" t="s">
        <v>336</v>
      </c>
      <c r="F128" s="189">
        <v>14</v>
      </c>
      <c r="G128" s="191">
        <v>6.78</v>
      </c>
      <c r="H128" s="191">
        <v>0.48</v>
      </c>
      <c r="I128" s="191">
        <v>10.47</v>
      </c>
      <c r="J128" s="191">
        <v>17.73</v>
      </c>
      <c r="K128" s="191">
        <v>94.92</v>
      </c>
      <c r="L128" s="191">
        <v>6.72</v>
      </c>
      <c r="M128" s="191">
        <v>146.58000000000001</v>
      </c>
      <c r="N128" s="191">
        <v>248.22</v>
      </c>
      <c r="O128" s="192">
        <v>6.8706327284757333E-4</v>
      </c>
    </row>
    <row r="129" spans="1:15" ht="25.5">
      <c r="A129" s="188" t="s">
        <v>659</v>
      </c>
      <c r="B129" s="189" t="s">
        <v>660</v>
      </c>
      <c r="C129" s="188" t="s">
        <v>355</v>
      </c>
      <c r="D129" s="188" t="s">
        <v>661</v>
      </c>
      <c r="E129" s="190" t="s">
        <v>336</v>
      </c>
      <c r="F129" s="189">
        <v>20</v>
      </c>
      <c r="G129" s="191">
        <v>4.75</v>
      </c>
      <c r="H129" s="191">
        <v>0.32</v>
      </c>
      <c r="I129" s="191">
        <v>18.079999999999998</v>
      </c>
      <c r="J129" s="191">
        <v>23.15</v>
      </c>
      <c r="K129" s="191">
        <v>95</v>
      </c>
      <c r="L129" s="191">
        <v>6.4</v>
      </c>
      <c r="M129" s="191">
        <v>361.6</v>
      </c>
      <c r="N129" s="191">
        <v>463</v>
      </c>
      <c r="O129" s="192">
        <v>1.2815659307405787E-3</v>
      </c>
    </row>
    <row r="130" spans="1:15" ht="25.5">
      <c r="A130" s="188" t="s">
        <v>662</v>
      </c>
      <c r="B130" s="189" t="s">
        <v>663</v>
      </c>
      <c r="C130" s="188" t="s">
        <v>355</v>
      </c>
      <c r="D130" s="188" t="s">
        <v>664</v>
      </c>
      <c r="E130" s="190" t="s">
        <v>336</v>
      </c>
      <c r="F130" s="189">
        <v>2</v>
      </c>
      <c r="G130" s="191">
        <v>7.75</v>
      </c>
      <c r="H130" s="191">
        <v>0.54</v>
      </c>
      <c r="I130" s="191">
        <v>79.95</v>
      </c>
      <c r="J130" s="191">
        <v>88.24</v>
      </c>
      <c r="K130" s="191">
        <v>15.5</v>
      </c>
      <c r="L130" s="191">
        <v>1.08</v>
      </c>
      <c r="M130" s="191">
        <v>159.9</v>
      </c>
      <c r="N130" s="191">
        <v>176.48</v>
      </c>
      <c r="O130" s="192">
        <v>4.8848975260712163E-4</v>
      </c>
    </row>
    <row r="131" spans="1:15" ht="25.5">
      <c r="A131" s="188" t="s">
        <v>665</v>
      </c>
      <c r="B131" s="189" t="s">
        <v>666</v>
      </c>
      <c r="C131" s="188" t="s">
        <v>355</v>
      </c>
      <c r="D131" s="188" t="s">
        <v>667</v>
      </c>
      <c r="E131" s="190" t="s">
        <v>336</v>
      </c>
      <c r="F131" s="189">
        <v>6</v>
      </c>
      <c r="G131" s="191">
        <v>3.39</v>
      </c>
      <c r="H131" s="191">
        <v>0.24</v>
      </c>
      <c r="I131" s="191">
        <v>9.24</v>
      </c>
      <c r="J131" s="191">
        <v>12.87</v>
      </c>
      <c r="K131" s="191">
        <v>20.34</v>
      </c>
      <c r="L131" s="191">
        <v>1.44</v>
      </c>
      <c r="M131" s="191">
        <v>55.44</v>
      </c>
      <c r="N131" s="191">
        <v>77.22</v>
      </c>
      <c r="O131" s="192">
        <v>2.1374194637535095E-4</v>
      </c>
    </row>
    <row r="132" spans="1:15" ht="25.5">
      <c r="A132" s="188" t="s">
        <v>668</v>
      </c>
      <c r="B132" s="189" t="s">
        <v>669</v>
      </c>
      <c r="C132" s="188" t="s">
        <v>355</v>
      </c>
      <c r="D132" s="188" t="s">
        <v>670</v>
      </c>
      <c r="E132" s="190" t="s">
        <v>336</v>
      </c>
      <c r="F132" s="189">
        <v>8</v>
      </c>
      <c r="G132" s="191">
        <v>4.04</v>
      </c>
      <c r="H132" s="191">
        <v>0.28000000000000003</v>
      </c>
      <c r="I132" s="191">
        <v>20.14</v>
      </c>
      <c r="J132" s="191">
        <v>24.46</v>
      </c>
      <c r="K132" s="191">
        <v>32.32</v>
      </c>
      <c r="L132" s="191">
        <v>2.2400000000000002</v>
      </c>
      <c r="M132" s="191">
        <v>161.12</v>
      </c>
      <c r="N132" s="191">
        <v>195.68</v>
      </c>
      <c r="O132" s="192">
        <v>5.4163460329873967E-4</v>
      </c>
    </row>
    <row r="133" spans="1:15" ht="25.5">
      <c r="A133" s="188" t="s">
        <v>671</v>
      </c>
      <c r="B133" s="189" t="s">
        <v>672</v>
      </c>
      <c r="C133" s="188" t="s">
        <v>355</v>
      </c>
      <c r="D133" s="188" t="s">
        <v>673</v>
      </c>
      <c r="E133" s="190" t="s">
        <v>336</v>
      </c>
      <c r="F133" s="189">
        <v>2</v>
      </c>
      <c r="G133" s="191">
        <v>4.04</v>
      </c>
      <c r="H133" s="191">
        <v>0.28000000000000003</v>
      </c>
      <c r="I133" s="191">
        <v>25.81</v>
      </c>
      <c r="J133" s="191">
        <v>30.13</v>
      </c>
      <c r="K133" s="191">
        <v>8.08</v>
      </c>
      <c r="L133" s="191">
        <v>0.56000000000000005</v>
      </c>
      <c r="M133" s="191">
        <v>51.62</v>
      </c>
      <c r="N133" s="191">
        <v>60.26</v>
      </c>
      <c r="O133" s="192">
        <v>1.6679732826442177E-4</v>
      </c>
    </row>
    <row r="134" spans="1:15" ht="25.5">
      <c r="A134" s="188" t="s">
        <v>674</v>
      </c>
      <c r="B134" s="189" t="s">
        <v>675</v>
      </c>
      <c r="C134" s="188" t="s">
        <v>355</v>
      </c>
      <c r="D134" s="188" t="s">
        <v>676</v>
      </c>
      <c r="E134" s="190" t="s">
        <v>336</v>
      </c>
      <c r="F134" s="189">
        <v>16</v>
      </c>
      <c r="G134" s="191">
        <v>3.16</v>
      </c>
      <c r="H134" s="191">
        <v>0.22</v>
      </c>
      <c r="I134" s="191">
        <v>33.83</v>
      </c>
      <c r="J134" s="191">
        <v>37.21</v>
      </c>
      <c r="K134" s="191">
        <v>50.56</v>
      </c>
      <c r="L134" s="191">
        <v>3.52</v>
      </c>
      <c r="M134" s="191">
        <v>541.28</v>
      </c>
      <c r="N134" s="191">
        <v>595.36</v>
      </c>
      <c r="O134" s="192">
        <v>1.6479332451959201E-3</v>
      </c>
    </row>
    <row r="135" spans="1:15" ht="25.5">
      <c r="A135" s="188" t="s">
        <v>677</v>
      </c>
      <c r="B135" s="189" t="s">
        <v>678</v>
      </c>
      <c r="C135" s="188" t="s">
        <v>38</v>
      </c>
      <c r="D135" s="188" t="s">
        <v>679</v>
      </c>
      <c r="E135" s="190" t="s">
        <v>336</v>
      </c>
      <c r="F135" s="189">
        <v>2</v>
      </c>
      <c r="G135" s="191">
        <v>3.74</v>
      </c>
      <c r="H135" s="191">
        <v>0.26</v>
      </c>
      <c r="I135" s="191">
        <v>41.82</v>
      </c>
      <c r="J135" s="191">
        <v>45.82</v>
      </c>
      <c r="K135" s="191">
        <v>7.48</v>
      </c>
      <c r="L135" s="191">
        <v>0.52</v>
      </c>
      <c r="M135" s="191">
        <v>83.64</v>
      </c>
      <c r="N135" s="191">
        <v>91.64</v>
      </c>
      <c r="O135" s="192">
        <v>2.5365594361353484E-4</v>
      </c>
    </row>
    <row r="136" spans="1:15" ht="25.5">
      <c r="A136" s="188" t="s">
        <v>680</v>
      </c>
      <c r="B136" s="189" t="s">
        <v>681</v>
      </c>
      <c r="C136" s="188" t="s">
        <v>355</v>
      </c>
      <c r="D136" s="188" t="s">
        <v>682</v>
      </c>
      <c r="E136" s="190" t="s">
        <v>336</v>
      </c>
      <c r="F136" s="189">
        <v>2</v>
      </c>
      <c r="G136" s="191">
        <v>4.75</v>
      </c>
      <c r="H136" s="191">
        <v>0.32</v>
      </c>
      <c r="I136" s="191">
        <v>9.65</v>
      </c>
      <c r="J136" s="191">
        <v>14.72</v>
      </c>
      <c r="K136" s="191">
        <v>9.5</v>
      </c>
      <c r="L136" s="191">
        <v>0.64</v>
      </c>
      <c r="M136" s="191">
        <v>19.3</v>
      </c>
      <c r="N136" s="191">
        <v>29.44</v>
      </c>
      <c r="O136" s="192">
        <v>8.1488771060480862E-5</v>
      </c>
    </row>
    <row r="137" spans="1:15" ht="25.5">
      <c r="A137" s="188" t="s">
        <v>683</v>
      </c>
      <c r="B137" s="189" t="s">
        <v>684</v>
      </c>
      <c r="C137" s="188" t="s">
        <v>355</v>
      </c>
      <c r="D137" s="188" t="s">
        <v>685</v>
      </c>
      <c r="E137" s="190" t="s">
        <v>400</v>
      </c>
      <c r="F137" s="189">
        <v>82.65</v>
      </c>
      <c r="G137" s="191">
        <v>0.72</v>
      </c>
      <c r="H137" s="191">
        <v>0.04</v>
      </c>
      <c r="I137" s="191">
        <v>4.8</v>
      </c>
      <c r="J137" s="191">
        <v>5.56</v>
      </c>
      <c r="K137" s="191">
        <v>59.5</v>
      </c>
      <c r="L137" s="191">
        <v>3.3</v>
      </c>
      <c r="M137" s="191">
        <v>396.73</v>
      </c>
      <c r="N137" s="191">
        <v>459.53</v>
      </c>
      <c r="O137" s="192">
        <v>1.2719611061624582E-3</v>
      </c>
    </row>
    <row r="138" spans="1:15" ht="25.5">
      <c r="A138" s="188" t="s">
        <v>686</v>
      </c>
      <c r="B138" s="189" t="s">
        <v>687</v>
      </c>
      <c r="C138" s="188" t="s">
        <v>355</v>
      </c>
      <c r="D138" s="188" t="s">
        <v>688</v>
      </c>
      <c r="E138" s="190" t="s">
        <v>400</v>
      </c>
      <c r="F138" s="189">
        <v>25.37</v>
      </c>
      <c r="G138" s="191">
        <v>7.07</v>
      </c>
      <c r="H138" s="191">
        <v>0.5</v>
      </c>
      <c r="I138" s="191">
        <v>12.16</v>
      </c>
      <c r="J138" s="191">
        <v>19.73</v>
      </c>
      <c r="K138" s="191">
        <v>179.36</v>
      </c>
      <c r="L138" s="191">
        <v>12.68</v>
      </c>
      <c r="M138" s="191">
        <v>308.51</v>
      </c>
      <c r="N138" s="191">
        <v>500.55</v>
      </c>
      <c r="O138" s="192">
        <v>1.3855028652963212E-3</v>
      </c>
    </row>
    <row r="139" spans="1:15" ht="25.5">
      <c r="A139" s="188" t="s">
        <v>689</v>
      </c>
      <c r="B139" s="189" t="s">
        <v>690</v>
      </c>
      <c r="C139" s="188" t="s">
        <v>355</v>
      </c>
      <c r="D139" s="188" t="s">
        <v>691</v>
      </c>
      <c r="E139" s="190" t="s">
        <v>400</v>
      </c>
      <c r="F139" s="189">
        <v>55.14</v>
      </c>
      <c r="G139" s="191">
        <v>1.27</v>
      </c>
      <c r="H139" s="191">
        <v>0.08</v>
      </c>
      <c r="I139" s="191">
        <v>17.37</v>
      </c>
      <c r="J139" s="191">
        <v>18.72</v>
      </c>
      <c r="K139" s="191">
        <v>70.02</v>
      </c>
      <c r="L139" s="191">
        <v>4.41</v>
      </c>
      <c r="M139" s="191">
        <v>957.79</v>
      </c>
      <c r="N139" s="191">
        <v>1032.22</v>
      </c>
      <c r="O139" s="192">
        <v>2.8571446760886398E-3</v>
      </c>
    </row>
    <row r="140" spans="1:15" ht="25.5">
      <c r="A140" s="188" t="s">
        <v>692</v>
      </c>
      <c r="B140" s="189" t="s">
        <v>693</v>
      </c>
      <c r="C140" s="188" t="s">
        <v>355</v>
      </c>
      <c r="D140" s="188" t="s">
        <v>694</v>
      </c>
      <c r="E140" s="190" t="s">
        <v>400</v>
      </c>
      <c r="F140" s="189">
        <v>2.61</v>
      </c>
      <c r="G140" s="191">
        <v>1.48</v>
      </c>
      <c r="H140" s="191">
        <v>0.1</v>
      </c>
      <c r="I140" s="191">
        <v>28.4</v>
      </c>
      <c r="J140" s="191">
        <v>29.98</v>
      </c>
      <c r="K140" s="191">
        <v>3.86</v>
      </c>
      <c r="L140" s="191">
        <v>0.26</v>
      </c>
      <c r="M140" s="191">
        <v>74.12</v>
      </c>
      <c r="N140" s="191">
        <v>78.239999999999995</v>
      </c>
      <c r="O140" s="192">
        <v>2.1656526656834316E-4</v>
      </c>
    </row>
    <row r="141" spans="1:15" ht="25.5">
      <c r="A141" s="188" t="s">
        <v>695</v>
      </c>
      <c r="B141" s="189" t="s">
        <v>696</v>
      </c>
      <c r="C141" s="188" t="s">
        <v>355</v>
      </c>
      <c r="D141" s="188" t="s">
        <v>697</v>
      </c>
      <c r="E141" s="190" t="s">
        <v>400</v>
      </c>
      <c r="F141" s="189">
        <v>4.62</v>
      </c>
      <c r="G141" s="191">
        <v>1.84</v>
      </c>
      <c r="H141" s="191">
        <v>0.12</v>
      </c>
      <c r="I141" s="191">
        <v>46.86</v>
      </c>
      <c r="J141" s="191">
        <v>48.82</v>
      </c>
      <c r="K141" s="191">
        <v>8.5</v>
      </c>
      <c r="L141" s="191">
        <v>0.55000000000000004</v>
      </c>
      <c r="M141" s="191">
        <v>216.49</v>
      </c>
      <c r="N141" s="191">
        <v>225.54</v>
      </c>
      <c r="O141" s="192">
        <v>6.2428591796809968E-4</v>
      </c>
    </row>
    <row r="142" spans="1:15" ht="25.5">
      <c r="A142" s="188" t="s">
        <v>698</v>
      </c>
      <c r="B142" s="189" t="s">
        <v>699</v>
      </c>
      <c r="C142" s="188" t="s">
        <v>355</v>
      </c>
      <c r="D142" s="188" t="s">
        <v>700</v>
      </c>
      <c r="E142" s="190" t="s">
        <v>400</v>
      </c>
      <c r="F142" s="189">
        <v>13.39</v>
      </c>
      <c r="G142" s="191">
        <v>2.06</v>
      </c>
      <c r="H142" s="191">
        <v>0.14000000000000001</v>
      </c>
      <c r="I142" s="191">
        <v>65.02</v>
      </c>
      <c r="J142" s="191">
        <v>67.22</v>
      </c>
      <c r="K142" s="191">
        <v>27.58</v>
      </c>
      <c r="L142" s="191">
        <v>1.87</v>
      </c>
      <c r="M142" s="191">
        <v>870.62</v>
      </c>
      <c r="N142" s="191">
        <v>900.07</v>
      </c>
      <c r="O142" s="192">
        <v>2.491358633437738E-3</v>
      </c>
    </row>
    <row r="143" spans="1:15" ht="25.5">
      <c r="A143" s="188" t="s">
        <v>701</v>
      </c>
      <c r="B143" s="189" t="s">
        <v>702</v>
      </c>
      <c r="C143" s="188" t="s">
        <v>355</v>
      </c>
      <c r="D143" s="188" t="s">
        <v>703</v>
      </c>
      <c r="E143" s="190" t="s">
        <v>336</v>
      </c>
      <c r="F143" s="189">
        <v>12</v>
      </c>
      <c r="G143" s="191">
        <v>6.78</v>
      </c>
      <c r="H143" s="191">
        <v>0.48</v>
      </c>
      <c r="I143" s="191">
        <v>5.14</v>
      </c>
      <c r="J143" s="191">
        <v>12.4</v>
      </c>
      <c r="K143" s="191">
        <v>81.36</v>
      </c>
      <c r="L143" s="191">
        <v>5.76</v>
      </c>
      <c r="M143" s="191">
        <v>61.68</v>
      </c>
      <c r="N143" s="191">
        <v>148.80000000000001</v>
      </c>
      <c r="O143" s="192">
        <v>4.1187259286003914E-4</v>
      </c>
    </row>
    <row r="144" spans="1:15" ht="25.5">
      <c r="A144" s="188" t="s">
        <v>704</v>
      </c>
      <c r="B144" s="189" t="s">
        <v>705</v>
      </c>
      <c r="C144" s="188" t="s">
        <v>355</v>
      </c>
      <c r="D144" s="188" t="s">
        <v>706</v>
      </c>
      <c r="E144" s="190" t="s">
        <v>336</v>
      </c>
      <c r="F144" s="189">
        <v>6</v>
      </c>
      <c r="G144" s="191">
        <v>8.08</v>
      </c>
      <c r="H144" s="191">
        <v>0.56000000000000005</v>
      </c>
      <c r="I144" s="191">
        <v>8.89</v>
      </c>
      <c r="J144" s="191">
        <v>17.53</v>
      </c>
      <c r="K144" s="191">
        <v>48.48</v>
      </c>
      <c r="L144" s="191">
        <v>3.36</v>
      </c>
      <c r="M144" s="191">
        <v>53.34</v>
      </c>
      <c r="N144" s="191">
        <v>105.18</v>
      </c>
      <c r="O144" s="192">
        <v>2.9113413519501959E-4</v>
      </c>
    </row>
    <row r="145" spans="1:15" ht="25.5">
      <c r="A145" s="188" t="s">
        <v>707</v>
      </c>
      <c r="B145" s="189" t="s">
        <v>708</v>
      </c>
      <c r="C145" s="188" t="s">
        <v>355</v>
      </c>
      <c r="D145" s="188" t="s">
        <v>709</v>
      </c>
      <c r="E145" s="190" t="s">
        <v>336</v>
      </c>
      <c r="F145" s="189">
        <v>10</v>
      </c>
      <c r="G145" s="191">
        <v>6.33</v>
      </c>
      <c r="H145" s="191">
        <v>0.44</v>
      </c>
      <c r="I145" s="191">
        <v>16.48</v>
      </c>
      <c r="J145" s="191">
        <v>23.25</v>
      </c>
      <c r="K145" s="191">
        <v>63.3</v>
      </c>
      <c r="L145" s="191">
        <v>4.4000000000000004</v>
      </c>
      <c r="M145" s="191">
        <v>164.8</v>
      </c>
      <c r="N145" s="191">
        <v>232.5</v>
      </c>
      <c r="O145" s="192">
        <v>6.4355092634381112E-4</v>
      </c>
    </row>
    <row r="146" spans="1:15" ht="25.5">
      <c r="A146" s="188" t="s">
        <v>710</v>
      </c>
      <c r="B146" s="189" t="s">
        <v>711</v>
      </c>
      <c r="C146" s="188" t="s">
        <v>355</v>
      </c>
      <c r="D146" s="188" t="s">
        <v>712</v>
      </c>
      <c r="E146" s="190" t="s">
        <v>336</v>
      </c>
      <c r="F146" s="189">
        <v>1</v>
      </c>
      <c r="G146" s="191">
        <v>10.34</v>
      </c>
      <c r="H146" s="191">
        <v>0.72</v>
      </c>
      <c r="I146" s="191">
        <v>95.94</v>
      </c>
      <c r="J146" s="191">
        <v>107</v>
      </c>
      <c r="K146" s="191">
        <v>10.34</v>
      </c>
      <c r="L146" s="191">
        <v>0.72</v>
      </c>
      <c r="M146" s="191">
        <v>95.94</v>
      </c>
      <c r="N146" s="191">
        <v>107</v>
      </c>
      <c r="O146" s="192">
        <v>2.9617182416682921E-4</v>
      </c>
    </row>
    <row r="147" spans="1:15" ht="25.5">
      <c r="A147" s="188" t="s">
        <v>713</v>
      </c>
      <c r="B147" s="189" t="s">
        <v>714</v>
      </c>
      <c r="C147" s="188" t="s">
        <v>355</v>
      </c>
      <c r="D147" s="188" t="s">
        <v>715</v>
      </c>
      <c r="E147" s="190" t="s">
        <v>336</v>
      </c>
      <c r="F147" s="189">
        <v>12</v>
      </c>
      <c r="G147" s="191">
        <v>3.91</v>
      </c>
      <c r="H147" s="191">
        <v>0.26</v>
      </c>
      <c r="I147" s="191">
        <v>10.27</v>
      </c>
      <c r="J147" s="191">
        <v>14.44</v>
      </c>
      <c r="K147" s="191">
        <v>46.92</v>
      </c>
      <c r="L147" s="191">
        <v>3.12</v>
      </c>
      <c r="M147" s="191">
        <v>123.24</v>
      </c>
      <c r="N147" s="191">
        <v>173.28</v>
      </c>
      <c r="O147" s="192">
        <v>4.79632277491852E-4</v>
      </c>
    </row>
    <row r="148" spans="1:15" ht="25.5">
      <c r="A148" s="188" t="s">
        <v>716</v>
      </c>
      <c r="B148" s="189" t="s">
        <v>717</v>
      </c>
      <c r="C148" s="188" t="s">
        <v>355</v>
      </c>
      <c r="D148" s="188" t="s">
        <v>718</v>
      </c>
      <c r="E148" s="190" t="s">
        <v>336</v>
      </c>
      <c r="F148" s="189">
        <v>24</v>
      </c>
      <c r="G148" s="191">
        <v>4.92</v>
      </c>
      <c r="H148" s="191">
        <v>0.34</v>
      </c>
      <c r="I148" s="191">
        <v>15.26</v>
      </c>
      <c r="J148" s="191">
        <v>20.52</v>
      </c>
      <c r="K148" s="191">
        <v>118.08</v>
      </c>
      <c r="L148" s="191">
        <v>8.16</v>
      </c>
      <c r="M148" s="191">
        <v>366.24</v>
      </c>
      <c r="N148" s="191">
        <v>492.48</v>
      </c>
      <c r="O148" s="192">
        <v>1.3631654202400005E-3</v>
      </c>
    </row>
    <row r="149" spans="1:15" ht="25.5">
      <c r="A149" s="188" t="s">
        <v>719</v>
      </c>
      <c r="B149" s="189" t="s">
        <v>720</v>
      </c>
      <c r="C149" s="188" t="s">
        <v>38</v>
      </c>
      <c r="D149" s="188" t="s">
        <v>721</v>
      </c>
      <c r="E149" s="190" t="s">
        <v>336</v>
      </c>
      <c r="F149" s="189">
        <v>2</v>
      </c>
      <c r="G149" s="191">
        <v>5.38</v>
      </c>
      <c r="H149" s="191">
        <v>0.38</v>
      </c>
      <c r="I149" s="191">
        <v>21.66</v>
      </c>
      <c r="J149" s="191">
        <v>27.42</v>
      </c>
      <c r="K149" s="191">
        <v>10.76</v>
      </c>
      <c r="L149" s="191">
        <v>0.76</v>
      </c>
      <c r="M149" s="191">
        <v>43.32</v>
      </c>
      <c r="N149" s="191">
        <v>54.84</v>
      </c>
      <c r="O149" s="192">
        <v>1.5179497978793377E-4</v>
      </c>
    </row>
    <row r="150" spans="1:15" ht="25.5">
      <c r="A150" s="188" t="s">
        <v>722</v>
      </c>
      <c r="B150" s="189" t="s">
        <v>723</v>
      </c>
      <c r="C150" s="188" t="s">
        <v>355</v>
      </c>
      <c r="D150" s="188" t="s">
        <v>724</v>
      </c>
      <c r="E150" s="190" t="s">
        <v>336</v>
      </c>
      <c r="F150" s="189">
        <v>2</v>
      </c>
      <c r="G150" s="191">
        <v>7.77</v>
      </c>
      <c r="H150" s="191">
        <v>0.54</v>
      </c>
      <c r="I150" s="191">
        <v>53.59</v>
      </c>
      <c r="J150" s="191">
        <v>61.9</v>
      </c>
      <c r="K150" s="191">
        <v>15.54</v>
      </c>
      <c r="L150" s="191">
        <v>1.08</v>
      </c>
      <c r="M150" s="191">
        <v>107.18</v>
      </c>
      <c r="N150" s="191">
        <v>123.8</v>
      </c>
      <c r="O150" s="192">
        <v>3.4267356852199493E-4</v>
      </c>
    </row>
    <row r="151" spans="1:15" ht="25.5">
      <c r="A151" s="188" t="s">
        <v>725</v>
      </c>
      <c r="B151" s="189" t="s">
        <v>726</v>
      </c>
      <c r="C151" s="188" t="s">
        <v>38</v>
      </c>
      <c r="D151" s="188" t="s">
        <v>727</v>
      </c>
      <c r="E151" s="190" t="s">
        <v>336</v>
      </c>
      <c r="F151" s="189">
        <v>2</v>
      </c>
      <c r="G151" s="191">
        <v>13.77</v>
      </c>
      <c r="H151" s="191">
        <v>0.96</v>
      </c>
      <c r="I151" s="191">
        <v>212.76</v>
      </c>
      <c r="J151" s="191">
        <v>227.49</v>
      </c>
      <c r="K151" s="191">
        <v>27.54</v>
      </c>
      <c r="L151" s="191">
        <v>1.92</v>
      </c>
      <c r="M151" s="191">
        <v>425.52</v>
      </c>
      <c r="N151" s="191">
        <v>454.98</v>
      </c>
      <c r="O151" s="192">
        <v>1.2593668837329341E-3</v>
      </c>
    </row>
    <row r="152" spans="1:15" ht="25.5">
      <c r="A152" s="188" t="s">
        <v>728</v>
      </c>
      <c r="B152" s="189" t="s">
        <v>729</v>
      </c>
      <c r="C152" s="188" t="s">
        <v>355</v>
      </c>
      <c r="D152" s="188" t="s">
        <v>730</v>
      </c>
      <c r="E152" s="190" t="s">
        <v>336</v>
      </c>
      <c r="F152" s="189">
        <v>18</v>
      </c>
      <c r="G152" s="191">
        <v>5.29</v>
      </c>
      <c r="H152" s="191">
        <v>0.36</v>
      </c>
      <c r="I152" s="191">
        <v>11.15</v>
      </c>
      <c r="J152" s="191">
        <v>16.8</v>
      </c>
      <c r="K152" s="191">
        <v>95.22</v>
      </c>
      <c r="L152" s="191">
        <v>6.48</v>
      </c>
      <c r="M152" s="191">
        <v>200.7</v>
      </c>
      <c r="N152" s="191">
        <v>302.39999999999998</v>
      </c>
      <c r="O152" s="192">
        <v>8.3703139839298279E-4</v>
      </c>
    </row>
    <row r="153" spans="1:15" ht="25.5">
      <c r="A153" s="188" t="s">
        <v>731</v>
      </c>
      <c r="B153" s="189" t="s">
        <v>732</v>
      </c>
      <c r="C153" s="188" t="s">
        <v>355</v>
      </c>
      <c r="D153" s="188" t="s">
        <v>733</v>
      </c>
      <c r="E153" s="190" t="s">
        <v>336</v>
      </c>
      <c r="F153" s="189">
        <v>24</v>
      </c>
      <c r="G153" s="191">
        <v>4.9000000000000004</v>
      </c>
      <c r="H153" s="191">
        <v>0.34</v>
      </c>
      <c r="I153" s="191">
        <v>8.18</v>
      </c>
      <c r="J153" s="191">
        <v>13.42</v>
      </c>
      <c r="K153" s="191">
        <v>117.6</v>
      </c>
      <c r="L153" s="191">
        <v>8.16</v>
      </c>
      <c r="M153" s="191">
        <v>196.32</v>
      </c>
      <c r="N153" s="191">
        <v>322.08</v>
      </c>
      <c r="O153" s="192">
        <v>8.9150487035189114E-4</v>
      </c>
    </row>
    <row r="154" spans="1:15">
      <c r="A154" s="184" t="s">
        <v>734</v>
      </c>
      <c r="B154" s="184"/>
      <c r="C154" s="184"/>
      <c r="D154" s="184" t="s">
        <v>735</v>
      </c>
      <c r="E154" s="184"/>
      <c r="F154" s="185"/>
      <c r="G154" s="184"/>
      <c r="H154" s="184"/>
      <c r="I154" s="184"/>
      <c r="J154" s="184"/>
      <c r="K154" s="184"/>
      <c r="L154" s="184"/>
      <c r="M154" s="184"/>
      <c r="N154" s="186">
        <v>24348.92</v>
      </c>
      <c r="O154" s="187">
        <v>6.7396860307403661E-2</v>
      </c>
    </row>
    <row r="155" spans="1:15" ht="25.5">
      <c r="A155" s="188" t="s">
        <v>736</v>
      </c>
      <c r="B155" s="189" t="s">
        <v>737</v>
      </c>
      <c r="C155" s="188" t="s">
        <v>355</v>
      </c>
      <c r="D155" s="188" t="s">
        <v>738</v>
      </c>
      <c r="E155" s="190" t="s">
        <v>336</v>
      </c>
      <c r="F155" s="189">
        <v>18</v>
      </c>
      <c r="G155" s="191">
        <v>3.39</v>
      </c>
      <c r="H155" s="191">
        <v>0.24</v>
      </c>
      <c r="I155" s="191">
        <v>8.51</v>
      </c>
      <c r="J155" s="191">
        <v>12.14</v>
      </c>
      <c r="K155" s="191">
        <v>61.02</v>
      </c>
      <c r="L155" s="191">
        <v>4.32</v>
      </c>
      <c r="M155" s="191">
        <v>153.18</v>
      </c>
      <c r="N155" s="191">
        <v>218.52</v>
      </c>
      <c r="O155" s="192">
        <v>6.0485483193397683E-4</v>
      </c>
    </row>
    <row r="156" spans="1:15" ht="38.25">
      <c r="A156" s="188" t="s">
        <v>739</v>
      </c>
      <c r="B156" s="189" t="s">
        <v>740</v>
      </c>
      <c r="C156" s="188" t="s">
        <v>355</v>
      </c>
      <c r="D156" s="188" t="s">
        <v>741</v>
      </c>
      <c r="E156" s="190" t="s">
        <v>336</v>
      </c>
      <c r="F156" s="189">
        <v>12</v>
      </c>
      <c r="G156" s="191">
        <v>2.8</v>
      </c>
      <c r="H156" s="191">
        <v>0.18</v>
      </c>
      <c r="I156" s="191">
        <v>30.41</v>
      </c>
      <c r="J156" s="191">
        <v>33.39</v>
      </c>
      <c r="K156" s="191">
        <v>33.6</v>
      </c>
      <c r="L156" s="191">
        <v>2.16</v>
      </c>
      <c r="M156" s="191">
        <v>364.92</v>
      </c>
      <c r="N156" s="191">
        <v>400.68</v>
      </c>
      <c r="O156" s="192">
        <v>1.1090666028707021E-3</v>
      </c>
    </row>
    <row r="157" spans="1:15" ht="25.5">
      <c r="A157" s="188" t="s">
        <v>742</v>
      </c>
      <c r="B157" s="189" t="s">
        <v>743</v>
      </c>
      <c r="C157" s="188" t="s">
        <v>355</v>
      </c>
      <c r="D157" s="188" t="s">
        <v>744</v>
      </c>
      <c r="E157" s="190" t="s">
        <v>336</v>
      </c>
      <c r="F157" s="189">
        <v>78</v>
      </c>
      <c r="G157" s="191">
        <v>5.21</v>
      </c>
      <c r="H157" s="191">
        <v>0.36</v>
      </c>
      <c r="I157" s="191">
        <v>11.79</v>
      </c>
      <c r="J157" s="191">
        <v>17.36</v>
      </c>
      <c r="K157" s="191">
        <v>406.38</v>
      </c>
      <c r="L157" s="191">
        <v>28.08</v>
      </c>
      <c r="M157" s="191">
        <v>919.62</v>
      </c>
      <c r="N157" s="191">
        <v>1354.08</v>
      </c>
      <c r="O157" s="192">
        <v>3.7480405950263561E-3</v>
      </c>
    </row>
    <row r="158" spans="1:15" ht="25.5">
      <c r="A158" s="188" t="s">
        <v>745</v>
      </c>
      <c r="B158" s="189" t="s">
        <v>746</v>
      </c>
      <c r="C158" s="188" t="s">
        <v>355</v>
      </c>
      <c r="D158" s="188" t="s">
        <v>747</v>
      </c>
      <c r="E158" s="190" t="s">
        <v>336</v>
      </c>
      <c r="F158" s="189">
        <v>12</v>
      </c>
      <c r="G158" s="191">
        <v>6.14</v>
      </c>
      <c r="H158" s="191">
        <v>0.42</v>
      </c>
      <c r="I158" s="191">
        <v>19.45</v>
      </c>
      <c r="J158" s="191">
        <v>26.01</v>
      </c>
      <c r="K158" s="191">
        <v>73.680000000000007</v>
      </c>
      <c r="L158" s="191">
        <v>5.04</v>
      </c>
      <c r="M158" s="191">
        <v>233.4</v>
      </c>
      <c r="N158" s="191">
        <v>312.12</v>
      </c>
      <c r="O158" s="192">
        <v>8.6393597905561439E-4</v>
      </c>
    </row>
    <row r="159" spans="1:15" ht="25.5">
      <c r="A159" s="188" t="s">
        <v>748</v>
      </c>
      <c r="B159" s="189" t="s">
        <v>749</v>
      </c>
      <c r="C159" s="188" t="s">
        <v>355</v>
      </c>
      <c r="D159" s="188" t="s">
        <v>750</v>
      </c>
      <c r="E159" s="190" t="s">
        <v>336</v>
      </c>
      <c r="F159" s="189">
        <v>6</v>
      </c>
      <c r="G159" s="191">
        <v>3.47</v>
      </c>
      <c r="H159" s="191">
        <v>0.24</v>
      </c>
      <c r="I159" s="191">
        <v>14.06</v>
      </c>
      <c r="J159" s="191">
        <v>17.77</v>
      </c>
      <c r="K159" s="191">
        <v>20.82</v>
      </c>
      <c r="L159" s="191">
        <v>1.44</v>
      </c>
      <c r="M159" s="191">
        <v>84.36</v>
      </c>
      <c r="N159" s="191">
        <v>106.62</v>
      </c>
      <c r="O159" s="192">
        <v>2.9511999899689095E-4</v>
      </c>
    </row>
    <row r="160" spans="1:15" ht="25.5">
      <c r="A160" s="188" t="s">
        <v>751</v>
      </c>
      <c r="B160" s="189" t="s">
        <v>752</v>
      </c>
      <c r="C160" s="188" t="s">
        <v>355</v>
      </c>
      <c r="D160" s="188" t="s">
        <v>753</v>
      </c>
      <c r="E160" s="190" t="s">
        <v>336</v>
      </c>
      <c r="F160" s="189">
        <v>24</v>
      </c>
      <c r="G160" s="191">
        <v>4.66</v>
      </c>
      <c r="H160" s="191">
        <v>0.32</v>
      </c>
      <c r="I160" s="191">
        <v>19.059999999999999</v>
      </c>
      <c r="J160" s="191">
        <v>24.04</v>
      </c>
      <c r="K160" s="191">
        <v>111.84</v>
      </c>
      <c r="L160" s="191">
        <v>7.68</v>
      </c>
      <c r="M160" s="191">
        <v>457.44</v>
      </c>
      <c r="N160" s="191">
        <v>576.96</v>
      </c>
      <c r="O160" s="192">
        <v>1.5970027632831196E-3</v>
      </c>
    </row>
    <row r="161" spans="1:15" ht="25.5">
      <c r="A161" s="188" t="s">
        <v>754</v>
      </c>
      <c r="B161" s="189" t="s">
        <v>755</v>
      </c>
      <c r="C161" s="188" t="s">
        <v>38</v>
      </c>
      <c r="D161" s="188" t="s">
        <v>756</v>
      </c>
      <c r="E161" s="190" t="s">
        <v>336</v>
      </c>
      <c r="F161" s="189">
        <v>18</v>
      </c>
      <c r="G161" s="191">
        <v>10.09</v>
      </c>
      <c r="H161" s="191">
        <v>0.69</v>
      </c>
      <c r="I161" s="191">
        <v>32.93</v>
      </c>
      <c r="J161" s="191">
        <v>43.71</v>
      </c>
      <c r="K161" s="191">
        <v>181.62</v>
      </c>
      <c r="L161" s="191">
        <v>12.42</v>
      </c>
      <c r="M161" s="191">
        <v>592.74</v>
      </c>
      <c r="N161" s="191">
        <v>786.78</v>
      </c>
      <c r="O161" s="192">
        <v>2.1777763347474569E-3</v>
      </c>
    </row>
    <row r="162" spans="1:15" ht="25.5">
      <c r="A162" s="188" t="s">
        <v>757</v>
      </c>
      <c r="B162" s="189" t="s">
        <v>758</v>
      </c>
      <c r="C162" s="188" t="s">
        <v>355</v>
      </c>
      <c r="D162" s="188" t="s">
        <v>759</v>
      </c>
      <c r="E162" s="190" t="s">
        <v>400</v>
      </c>
      <c r="F162" s="189">
        <v>108</v>
      </c>
      <c r="G162" s="191">
        <v>13.04</v>
      </c>
      <c r="H162" s="191">
        <v>0.92</v>
      </c>
      <c r="I162" s="191">
        <v>24.16</v>
      </c>
      <c r="J162" s="191">
        <v>38.119999999999997</v>
      </c>
      <c r="K162" s="191">
        <v>1408.32</v>
      </c>
      <c r="L162" s="191">
        <v>99.36</v>
      </c>
      <c r="M162" s="191">
        <v>2609.2800000000002</v>
      </c>
      <c r="N162" s="191">
        <v>4116.96</v>
      </c>
      <c r="O162" s="192">
        <v>1.139558460955018E-2</v>
      </c>
    </row>
    <row r="163" spans="1:15" ht="25.5">
      <c r="A163" s="188" t="s">
        <v>760</v>
      </c>
      <c r="B163" s="189" t="s">
        <v>761</v>
      </c>
      <c r="C163" s="188" t="s">
        <v>355</v>
      </c>
      <c r="D163" s="188" t="s">
        <v>762</v>
      </c>
      <c r="E163" s="190" t="s">
        <v>400</v>
      </c>
      <c r="F163" s="189">
        <v>26.4</v>
      </c>
      <c r="G163" s="191">
        <v>15.39</v>
      </c>
      <c r="H163" s="191">
        <v>1.08</v>
      </c>
      <c r="I163" s="191">
        <v>39.39</v>
      </c>
      <c r="J163" s="191">
        <v>55.86</v>
      </c>
      <c r="K163" s="191">
        <v>406.29</v>
      </c>
      <c r="L163" s="191">
        <v>28.51</v>
      </c>
      <c r="M163" s="191">
        <v>1039.9000000000001</v>
      </c>
      <c r="N163" s="191">
        <v>1474.7</v>
      </c>
      <c r="O163" s="192">
        <v>4.0819120476525521E-3</v>
      </c>
    </row>
    <row r="164" spans="1:15" ht="25.5">
      <c r="A164" s="188" t="s">
        <v>763</v>
      </c>
      <c r="B164" s="189" t="s">
        <v>764</v>
      </c>
      <c r="C164" s="188" t="s">
        <v>355</v>
      </c>
      <c r="D164" s="188" t="s">
        <v>765</v>
      </c>
      <c r="E164" s="190" t="s">
        <v>336</v>
      </c>
      <c r="F164" s="189">
        <v>6</v>
      </c>
      <c r="G164" s="191">
        <v>6.95</v>
      </c>
      <c r="H164" s="191">
        <v>0.48</v>
      </c>
      <c r="I164" s="191">
        <v>11.43</v>
      </c>
      <c r="J164" s="191">
        <v>18.86</v>
      </c>
      <c r="K164" s="191">
        <v>41.7</v>
      </c>
      <c r="L164" s="191">
        <v>2.88</v>
      </c>
      <c r="M164" s="191">
        <v>68.58</v>
      </c>
      <c r="N164" s="191">
        <v>113.16</v>
      </c>
      <c r="O164" s="192">
        <v>3.1322246376372332E-4</v>
      </c>
    </row>
    <row r="165" spans="1:15" ht="25.5">
      <c r="A165" s="188" t="s">
        <v>766</v>
      </c>
      <c r="B165" s="189" t="s">
        <v>767</v>
      </c>
      <c r="C165" s="188" t="s">
        <v>355</v>
      </c>
      <c r="D165" s="188" t="s">
        <v>768</v>
      </c>
      <c r="E165" s="190" t="s">
        <v>336</v>
      </c>
      <c r="F165" s="189">
        <v>6</v>
      </c>
      <c r="G165" s="191">
        <v>8.1999999999999993</v>
      </c>
      <c r="H165" s="191">
        <v>0.57999999999999996</v>
      </c>
      <c r="I165" s="191">
        <v>18.190000000000001</v>
      </c>
      <c r="J165" s="191">
        <v>26.97</v>
      </c>
      <c r="K165" s="191">
        <v>49.2</v>
      </c>
      <c r="L165" s="191">
        <v>3.48</v>
      </c>
      <c r="M165" s="191">
        <v>109.14</v>
      </c>
      <c r="N165" s="191">
        <v>161.82</v>
      </c>
      <c r="O165" s="192">
        <v>4.4791144473529254E-4</v>
      </c>
    </row>
    <row r="166" spans="1:15" ht="25.5">
      <c r="A166" s="188" t="s">
        <v>769</v>
      </c>
      <c r="B166" s="189" t="s">
        <v>770</v>
      </c>
      <c r="C166" s="188" t="s">
        <v>38</v>
      </c>
      <c r="D166" s="188" t="s">
        <v>771</v>
      </c>
      <c r="E166" s="190" t="s">
        <v>336</v>
      </c>
      <c r="F166" s="189">
        <v>6</v>
      </c>
      <c r="G166" s="191">
        <v>4.45</v>
      </c>
      <c r="H166" s="191">
        <v>0.3</v>
      </c>
      <c r="I166" s="191">
        <v>12.15</v>
      </c>
      <c r="J166" s="191">
        <v>16.899999999999999</v>
      </c>
      <c r="K166" s="191">
        <v>26.7</v>
      </c>
      <c r="L166" s="191">
        <v>1.8</v>
      </c>
      <c r="M166" s="191">
        <v>72.900000000000006</v>
      </c>
      <c r="N166" s="191">
        <v>101.4</v>
      </c>
      <c r="O166" s="192">
        <v>2.8067124271510731E-4</v>
      </c>
    </row>
    <row r="167" spans="1:15" ht="25.5">
      <c r="A167" s="188" t="s">
        <v>772</v>
      </c>
      <c r="B167" s="189" t="s">
        <v>773</v>
      </c>
      <c r="C167" s="188" t="s">
        <v>355</v>
      </c>
      <c r="D167" s="188" t="s">
        <v>774</v>
      </c>
      <c r="E167" s="190" t="s">
        <v>336</v>
      </c>
      <c r="F167" s="189">
        <v>6</v>
      </c>
      <c r="G167" s="191">
        <v>3.49</v>
      </c>
      <c r="H167" s="191">
        <v>0.24</v>
      </c>
      <c r="I167" s="191">
        <v>15.73</v>
      </c>
      <c r="J167" s="191">
        <v>19.46</v>
      </c>
      <c r="K167" s="191">
        <v>20.94</v>
      </c>
      <c r="L167" s="191">
        <v>1.44</v>
      </c>
      <c r="M167" s="191">
        <v>94.38</v>
      </c>
      <c r="N167" s="191">
        <v>116.76</v>
      </c>
      <c r="O167" s="192">
        <v>3.2318712326840168E-4</v>
      </c>
    </row>
    <row r="168" spans="1:15" ht="25.5">
      <c r="A168" s="188" t="s">
        <v>775</v>
      </c>
      <c r="B168" s="189" t="s">
        <v>755</v>
      </c>
      <c r="C168" s="188" t="s">
        <v>38</v>
      </c>
      <c r="D168" s="188" t="s">
        <v>756</v>
      </c>
      <c r="E168" s="190" t="s">
        <v>336</v>
      </c>
      <c r="F168" s="189">
        <v>6</v>
      </c>
      <c r="G168" s="191">
        <v>10.09</v>
      </c>
      <c r="H168" s="191">
        <v>0.69</v>
      </c>
      <c r="I168" s="191">
        <v>32.93</v>
      </c>
      <c r="J168" s="191">
        <v>43.71</v>
      </c>
      <c r="K168" s="191">
        <v>60.54</v>
      </c>
      <c r="L168" s="191">
        <v>4.1399999999999997</v>
      </c>
      <c r="M168" s="191">
        <v>197.58</v>
      </c>
      <c r="N168" s="191">
        <v>262.26</v>
      </c>
      <c r="O168" s="192">
        <v>7.2592544491581902E-4</v>
      </c>
    </row>
    <row r="169" spans="1:15" ht="38.25">
      <c r="A169" s="188" t="s">
        <v>776</v>
      </c>
      <c r="B169" s="189" t="s">
        <v>777</v>
      </c>
      <c r="C169" s="188" t="s">
        <v>355</v>
      </c>
      <c r="D169" s="188" t="s">
        <v>778</v>
      </c>
      <c r="E169" s="190" t="s">
        <v>336</v>
      </c>
      <c r="F169" s="189">
        <v>12</v>
      </c>
      <c r="G169" s="191">
        <v>73.239999999999995</v>
      </c>
      <c r="H169" s="191">
        <v>5.08</v>
      </c>
      <c r="I169" s="191">
        <v>608.41</v>
      </c>
      <c r="J169" s="191">
        <v>686.73</v>
      </c>
      <c r="K169" s="191">
        <v>878.88</v>
      </c>
      <c r="L169" s="191">
        <v>60.96</v>
      </c>
      <c r="M169" s="191">
        <v>7300.92</v>
      </c>
      <c r="N169" s="191">
        <v>8240.76</v>
      </c>
      <c r="O169" s="192">
        <v>2.281010207215925E-2</v>
      </c>
    </row>
    <row r="170" spans="1:15" ht="25.5">
      <c r="A170" s="188" t="s">
        <v>779</v>
      </c>
      <c r="B170" s="189" t="s">
        <v>780</v>
      </c>
      <c r="C170" s="188" t="s">
        <v>355</v>
      </c>
      <c r="D170" s="188" t="s">
        <v>781</v>
      </c>
      <c r="E170" s="190" t="s">
        <v>336</v>
      </c>
      <c r="F170" s="189">
        <v>12</v>
      </c>
      <c r="G170" s="191">
        <v>23.16</v>
      </c>
      <c r="H170" s="191">
        <v>1.64</v>
      </c>
      <c r="I170" s="191">
        <v>437.49</v>
      </c>
      <c r="J170" s="191">
        <v>462.29</v>
      </c>
      <c r="K170" s="191">
        <v>277.92</v>
      </c>
      <c r="L170" s="191">
        <v>19.68</v>
      </c>
      <c r="M170" s="191">
        <v>5249.88</v>
      </c>
      <c r="N170" s="191">
        <v>5547.48</v>
      </c>
      <c r="O170" s="192">
        <v>1.535520814139254E-2</v>
      </c>
    </row>
    <row r="171" spans="1:15">
      <c r="A171" s="188" t="s">
        <v>782</v>
      </c>
      <c r="B171" s="189" t="s">
        <v>783</v>
      </c>
      <c r="C171" s="188" t="s">
        <v>355</v>
      </c>
      <c r="D171" s="188" t="s">
        <v>784</v>
      </c>
      <c r="E171" s="190" t="s">
        <v>336</v>
      </c>
      <c r="F171" s="189">
        <v>6</v>
      </c>
      <c r="G171" s="191">
        <v>3.95</v>
      </c>
      <c r="H171" s="191">
        <v>0.28000000000000003</v>
      </c>
      <c r="I171" s="191">
        <v>63.77</v>
      </c>
      <c r="J171" s="191">
        <v>68</v>
      </c>
      <c r="K171" s="191">
        <v>23.7</v>
      </c>
      <c r="L171" s="191">
        <v>1.68</v>
      </c>
      <c r="M171" s="191">
        <v>382.62</v>
      </c>
      <c r="N171" s="191">
        <v>408</v>
      </c>
      <c r="O171" s="192">
        <v>1.1293280771968815E-3</v>
      </c>
    </row>
    <row r="172" spans="1:15" ht="25.5">
      <c r="A172" s="188" t="s">
        <v>785</v>
      </c>
      <c r="B172" s="189" t="s">
        <v>786</v>
      </c>
      <c r="C172" s="188" t="s">
        <v>38</v>
      </c>
      <c r="D172" s="188" t="s">
        <v>787</v>
      </c>
      <c r="E172" s="190" t="s">
        <v>336</v>
      </c>
      <c r="F172" s="189">
        <v>6</v>
      </c>
      <c r="G172" s="191">
        <v>3.74</v>
      </c>
      <c r="H172" s="191">
        <v>0.26</v>
      </c>
      <c r="I172" s="191">
        <v>4.3099999999999996</v>
      </c>
      <c r="J172" s="191">
        <v>8.31</v>
      </c>
      <c r="K172" s="191">
        <v>22.44</v>
      </c>
      <c r="L172" s="191">
        <v>1.56</v>
      </c>
      <c r="M172" s="191">
        <v>25.86</v>
      </c>
      <c r="N172" s="191">
        <v>49.86</v>
      </c>
      <c r="O172" s="192">
        <v>1.3801053413979537E-4</v>
      </c>
    </row>
    <row r="173" spans="1:15">
      <c r="A173" s="184" t="s">
        <v>788</v>
      </c>
      <c r="B173" s="184"/>
      <c r="C173" s="184"/>
      <c r="D173" s="184" t="s">
        <v>789</v>
      </c>
      <c r="E173" s="184"/>
      <c r="F173" s="185"/>
      <c r="G173" s="184"/>
      <c r="H173" s="184"/>
      <c r="I173" s="184"/>
      <c r="J173" s="184"/>
      <c r="K173" s="184"/>
      <c r="L173" s="184"/>
      <c r="M173" s="184"/>
      <c r="N173" s="186">
        <v>31639.86</v>
      </c>
      <c r="O173" s="187">
        <v>8.757789768769246E-2</v>
      </c>
    </row>
    <row r="174" spans="1:15" ht="25.5">
      <c r="A174" s="188" t="s">
        <v>790</v>
      </c>
      <c r="B174" s="189" t="s">
        <v>791</v>
      </c>
      <c r="C174" s="188" t="s">
        <v>38</v>
      </c>
      <c r="D174" s="188" t="s">
        <v>792</v>
      </c>
      <c r="E174" s="190" t="s">
        <v>336</v>
      </c>
      <c r="F174" s="189">
        <v>6</v>
      </c>
      <c r="G174" s="191">
        <v>92.79</v>
      </c>
      <c r="H174" s="191">
        <v>6.77</v>
      </c>
      <c r="I174" s="191">
        <v>5173.75</v>
      </c>
      <c r="J174" s="191">
        <v>5273.31</v>
      </c>
      <c r="K174" s="191">
        <v>556.74</v>
      </c>
      <c r="L174" s="191">
        <v>40.619999999999997</v>
      </c>
      <c r="M174" s="191">
        <v>31042.5</v>
      </c>
      <c r="N174" s="191">
        <v>31639.86</v>
      </c>
      <c r="O174" s="192">
        <v>8.757789768769246E-2</v>
      </c>
    </row>
    <row r="175" spans="1:15">
      <c r="A175" s="184" t="s">
        <v>793</v>
      </c>
      <c r="B175" s="184"/>
      <c r="C175" s="184"/>
      <c r="D175" s="184" t="s">
        <v>794</v>
      </c>
      <c r="E175" s="184"/>
      <c r="F175" s="185"/>
      <c r="G175" s="184"/>
      <c r="H175" s="184"/>
      <c r="I175" s="184"/>
      <c r="J175" s="184"/>
      <c r="K175" s="184"/>
      <c r="L175" s="184"/>
      <c r="M175" s="184"/>
      <c r="N175" s="186">
        <v>0</v>
      </c>
      <c r="O175" s="187">
        <v>0</v>
      </c>
    </row>
    <row r="176" spans="1:15">
      <c r="A176" s="184" t="s">
        <v>795</v>
      </c>
      <c r="B176" s="184"/>
      <c r="C176" s="184"/>
      <c r="D176" s="184" t="s">
        <v>796</v>
      </c>
      <c r="E176" s="184"/>
      <c r="F176" s="185"/>
      <c r="G176" s="184"/>
      <c r="H176" s="184"/>
      <c r="I176" s="184"/>
      <c r="J176" s="184"/>
      <c r="K176" s="184"/>
      <c r="L176" s="184"/>
      <c r="M176" s="184"/>
      <c r="N176" s="186">
        <v>32851.94</v>
      </c>
      <c r="O176" s="187">
        <v>9.0932887824478725E-2</v>
      </c>
    </row>
    <row r="177" spans="1:15">
      <c r="A177" s="184" t="s">
        <v>797</v>
      </c>
      <c r="B177" s="184"/>
      <c r="C177" s="184"/>
      <c r="D177" s="184" t="s">
        <v>798</v>
      </c>
      <c r="E177" s="184"/>
      <c r="F177" s="185"/>
      <c r="G177" s="184"/>
      <c r="H177" s="184"/>
      <c r="I177" s="184"/>
      <c r="J177" s="184"/>
      <c r="K177" s="184"/>
      <c r="L177" s="184"/>
      <c r="M177" s="184"/>
      <c r="N177" s="186">
        <v>26978.720000000001</v>
      </c>
      <c r="O177" s="187">
        <v>7.4676044075571199E-2</v>
      </c>
    </row>
    <row r="178" spans="1:15" ht="25.5">
      <c r="A178" s="188" t="s">
        <v>799</v>
      </c>
      <c r="B178" s="189" t="s">
        <v>800</v>
      </c>
      <c r="C178" s="188" t="s">
        <v>38</v>
      </c>
      <c r="D178" s="188" t="s">
        <v>801</v>
      </c>
      <c r="E178" s="190" t="s">
        <v>336</v>
      </c>
      <c r="F178" s="189">
        <v>1</v>
      </c>
      <c r="G178" s="191">
        <v>6.92</v>
      </c>
      <c r="H178" s="191">
        <v>0.48</v>
      </c>
      <c r="I178" s="191">
        <v>13.2</v>
      </c>
      <c r="J178" s="191">
        <v>20.6</v>
      </c>
      <c r="K178" s="191">
        <v>6.92</v>
      </c>
      <c r="L178" s="191">
        <v>0.48</v>
      </c>
      <c r="M178" s="191">
        <v>13.2</v>
      </c>
      <c r="N178" s="191">
        <v>20.6</v>
      </c>
      <c r="O178" s="192">
        <v>5.7019996054548429E-5</v>
      </c>
    </row>
    <row r="179" spans="1:15" ht="25.5">
      <c r="A179" s="188" t="s">
        <v>802</v>
      </c>
      <c r="B179" s="189" t="s">
        <v>803</v>
      </c>
      <c r="C179" s="188" t="s">
        <v>355</v>
      </c>
      <c r="D179" s="188" t="s">
        <v>804</v>
      </c>
      <c r="E179" s="190" t="s">
        <v>336</v>
      </c>
      <c r="F179" s="189">
        <v>14</v>
      </c>
      <c r="G179" s="191">
        <v>3.27</v>
      </c>
      <c r="H179" s="191">
        <v>0.22</v>
      </c>
      <c r="I179" s="191">
        <v>15.15</v>
      </c>
      <c r="J179" s="191">
        <v>18.64</v>
      </c>
      <c r="K179" s="191">
        <v>45.78</v>
      </c>
      <c r="L179" s="191">
        <v>3.08</v>
      </c>
      <c r="M179" s="191">
        <v>212.1</v>
      </c>
      <c r="N179" s="191">
        <v>260.95999999999998</v>
      </c>
      <c r="O179" s="192">
        <v>7.223270956502407E-4</v>
      </c>
    </row>
    <row r="180" spans="1:15" ht="25.5">
      <c r="A180" s="188" t="s">
        <v>805</v>
      </c>
      <c r="B180" s="189" t="s">
        <v>806</v>
      </c>
      <c r="C180" s="188" t="s">
        <v>355</v>
      </c>
      <c r="D180" s="188" t="s">
        <v>807</v>
      </c>
      <c r="E180" s="190" t="s">
        <v>336</v>
      </c>
      <c r="F180" s="189">
        <v>4</v>
      </c>
      <c r="G180" s="191">
        <v>4.2</v>
      </c>
      <c r="H180" s="191">
        <v>0.28000000000000003</v>
      </c>
      <c r="I180" s="191">
        <v>19.61</v>
      </c>
      <c r="J180" s="191">
        <v>24.09</v>
      </c>
      <c r="K180" s="191">
        <v>16.8</v>
      </c>
      <c r="L180" s="191">
        <v>1.1200000000000001</v>
      </c>
      <c r="M180" s="191">
        <v>78.44</v>
      </c>
      <c r="N180" s="191">
        <v>96.36</v>
      </c>
      <c r="O180" s="192">
        <v>2.667207194085576E-4</v>
      </c>
    </row>
    <row r="181" spans="1:15" ht="25.5">
      <c r="A181" s="188" t="s">
        <v>808</v>
      </c>
      <c r="B181" s="189" t="s">
        <v>809</v>
      </c>
      <c r="C181" s="188" t="s">
        <v>38</v>
      </c>
      <c r="D181" s="188" t="s">
        <v>810</v>
      </c>
      <c r="E181" s="190" t="s">
        <v>336</v>
      </c>
      <c r="F181" s="189">
        <v>6</v>
      </c>
      <c r="G181" s="191">
        <v>6.92</v>
      </c>
      <c r="H181" s="191">
        <v>0.48</v>
      </c>
      <c r="I181" s="191">
        <v>30.15</v>
      </c>
      <c r="J181" s="191">
        <v>37.549999999999997</v>
      </c>
      <c r="K181" s="191">
        <v>41.52</v>
      </c>
      <c r="L181" s="191">
        <v>2.88</v>
      </c>
      <c r="M181" s="191">
        <v>180.9</v>
      </c>
      <c r="N181" s="191">
        <v>225.3</v>
      </c>
      <c r="O181" s="192">
        <v>6.2362160733445441E-4</v>
      </c>
    </row>
    <row r="182" spans="1:15" ht="25.5">
      <c r="A182" s="188" t="s">
        <v>811</v>
      </c>
      <c r="B182" s="189" t="s">
        <v>812</v>
      </c>
      <c r="C182" s="188" t="s">
        <v>355</v>
      </c>
      <c r="D182" s="188" t="s">
        <v>813</v>
      </c>
      <c r="E182" s="190" t="s">
        <v>336</v>
      </c>
      <c r="F182" s="189">
        <v>11</v>
      </c>
      <c r="G182" s="191">
        <v>5.79</v>
      </c>
      <c r="H182" s="191">
        <v>0.4</v>
      </c>
      <c r="I182" s="191">
        <v>7.79</v>
      </c>
      <c r="J182" s="191">
        <v>13.98</v>
      </c>
      <c r="K182" s="191">
        <v>63.69</v>
      </c>
      <c r="L182" s="191">
        <v>4.4000000000000004</v>
      </c>
      <c r="M182" s="191">
        <v>85.69</v>
      </c>
      <c r="N182" s="191">
        <v>153.78</v>
      </c>
      <c r="O182" s="192">
        <v>4.2565703850817752E-4</v>
      </c>
    </row>
    <row r="183" spans="1:15" ht="25.5">
      <c r="A183" s="188" t="s">
        <v>814</v>
      </c>
      <c r="B183" s="189" t="s">
        <v>815</v>
      </c>
      <c r="C183" s="188" t="s">
        <v>355</v>
      </c>
      <c r="D183" s="188" t="s">
        <v>816</v>
      </c>
      <c r="E183" s="190" t="s">
        <v>336</v>
      </c>
      <c r="F183" s="189">
        <v>2</v>
      </c>
      <c r="G183" s="191">
        <v>6.44</v>
      </c>
      <c r="H183" s="191">
        <v>0.44</v>
      </c>
      <c r="I183" s="191">
        <v>15</v>
      </c>
      <c r="J183" s="191">
        <v>21.88</v>
      </c>
      <c r="K183" s="191">
        <v>12.88</v>
      </c>
      <c r="L183" s="191">
        <v>0.88</v>
      </c>
      <c r="M183" s="191">
        <v>30</v>
      </c>
      <c r="N183" s="191">
        <v>43.76</v>
      </c>
      <c r="O183" s="192">
        <v>1.2112597220131258E-4</v>
      </c>
    </row>
    <row r="184" spans="1:15" ht="25.5">
      <c r="A184" s="188" t="s">
        <v>817</v>
      </c>
      <c r="B184" s="189" t="s">
        <v>818</v>
      </c>
      <c r="C184" s="188" t="s">
        <v>355</v>
      </c>
      <c r="D184" s="188" t="s">
        <v>819</v>
      </c>
      <c r="E184" s="190" t="s">
        <v>336</v>
      </c>
      <c r="F184" s="189">
        <v>15</v>
      </c>
      <c r="G184" s="191">
        <v>11.29</v>
      </c>
      <c r="H184" s="191">
        <v>0.8</v>
      </c>
      <c r="I184" s="191">
        <v>25.27</v>
      </c>
      <c r="J184" s="191">
        <v>37.36</v>
      </c>
      <c r="K184" s="191">
        <v>169.35</v>
      </c>
      <c r="L184" s="191">
        <v>12</v>
      </c>
      <c r="M184" s="191">
        <v>379.05</v>
      </c>
      <c r="N184" s="191">
        <v>560.4</v>
      </c>
      <c r="O184" s="192">
        <v>1.5511653295615989E-3</v>
      </c>
    </row>
    <row r="185" spans="1:15" ht="38.25">
      <c r="A185" s="188" t="s">
        <v>820</v>
      </c>
      <c r="B185" s="189" t="s">
        <v>821</v>
      </c>
      <c r="C185" s="188" t="s">
        <v>355</v>
      </c>
      <c r="D185" s="188" t="s">
        <v>822</v>
      </c>
      <c r="E185" s="190" t="s">
        <v>336</v>
      </c>
      <c r="F185" s="189">
        <v>15</v>
      </c>
      <c r="G185" s="191">
        <v>4.2300000000000004</v>
      </c>
      <c r="H185" s="191">
        <v>0.3</v>
      </c>
      <c r="I185" s="191">
        <v>15.35</v>
      </c>
      <c r="J185" s="191">
        <v>19.88</v>
      </c>
      <c r="K185" s="191">
        <v>63.45</v>
      </c>
      <c r="L185" s="191">
        <v>4.5</v>
      </c>
      <c r="M185" s="191">
        <v>230.25</v>
      </c>
      <c r="N185" s="191">
        <v>298.2</v>
      </c>
      <c r="O185" s="192">
        <v>8.2540596230419128E-4</v>
      </c>
    </row>
    <row r="186" spans="1:15" ht="38.25">
      <c r="A186" s="188" t="s">
        <v>823</v>
      </c>
      <c r="B186" s="189" t="s">
        <v>824</v>
      </c>
      <c r="C186" s="188" t="s">
        <v>355</v>
      </c>
      <c r="D186" s="188" t="s">
        <v>825</v>
      </c>
      <c r="E186" s="190" t="s">
        <v>336</v>
      </c>
      <c r="F186" s="189">
        <v>2</v>
      </c>
      <c r="G186" s="191">
        <v>5.72</v>
      </c>
      <c r="H186" s="191">
        <v>0.4</v>
      </c>
      <c r="I186" s="191">
        <v>23.31</v>
      </c>
      <c r="J186" s="191">
        <v>29.43</v>
      </c>
      <c r="K186" s="191">
        <v>11.44</v>
      </c>
      <c r="L186" s="191">
        <v>0.8</v>
      </c>
      <c r="M186" s="191">
        <v>46.62</v>
      </c>
      <c r="N186" s="191">
        <v>58.86</v>
      </c>
      <c r="O186" s="192">
        <v>1.6292218290149128E-4</v>
      </c>
    </row>
    <row r="187" spans="1:15" ht="25.5">
      <c r="A187" s="188" t="s">
        <v>826</v>
      </c>
      <c r="B187" s="189" t="s">
        <v>827</v>
      </c>
      <c r="C187" s="188" t="s">
        <v>355</v>
      </c>
      <c r="D187" s="188" t="s">
        <v>828</v>
      </c>
      <c r="E187" s="190" t="s">
        <v>336</v>
      </c>
      <c r="F187" s="189">
        <v>1</v>
      </c>
      <c r="G187" s="191">
        <v>11.29</v>
      </c>
      <c r="H187" s="191">
        <v>0.8</v>
      </c>
      <c r="I187" s="191">
        <v>23.53</v>
      </c>
      <c r="J187" s="191">
        <v>35.619999999999997</v>
      </c>
      <c r="K187" s="191">
        <v>11.29</v>
      </c>
      <c r="L187" s="191">
        <v>0.8</v>
      </c>
      <c r="M187" s="191">
        <v>23.53</v>
      </c>
      <c r="N187" s="191">
        <v>35.619999999999997</v>
      </c>
      <c r="O187" s="192">
        <v>9.8594769876845392E-5</v>
      </c>
    </row>
    <row r="188" spans="1:15" ht="25.5">
      <c r="A188" s="188" t="s">
        <v>829</v>
      </c>
      <c r="B188" s="189" t="s">
        <v>830</v>
      </c>
      <c r="C188" s="188" t="s">
        <v>355</v>
      </c>
      <c r="D188" s="188" t="s">
        <v>831</v>
      </c>
      <c r="E188" s="190" t="s">
        <v>400</v>
      </c>
      <c r="F188" s="189">
        <v>25</v>
      </c>
      <c r="G188" s="191">
        <v>14.55</v>
      </c>
      <c r="H188" s="191">
        <v>1.02</v>
      </c>
      <c r="I188" s="191">
        <v>49.87</v>
      </c>
      <c r="J188" s="191">
        <v>65.44</v>
      </c>
      <c r="K188" s="191">
        <v>363.75</v>
      </c>
      <c r="L188" s="191">
        <v>25.5</v>
      </c>
      <c r="M188" s="191">
        <v>1246.75</v>
      </c>
      <c r="N188" s="191">
        <v>1636</v>
      </c>
      <c r="O188" s="192">
        <v>4.5283841526816129E-3</v>
      </c>
    </row>
    <row r="189" spans="1:15" ht="25.5">
      <c r="A189" s="188" t="s">
        <v>832</v>
      </c>
      <c r="B189" s="189" t="s">
        <v>833</v>
      </c>
      <c r="C189" s="188" t="s">
        <v>355</v>
      </c>
      <c r="D189" s="188" t="s">
        <v>834</v>
      </c>
      <c r="E189" s="190" t="s">
        <v>400</v>
      </c>
      <c r="F189" s="189">
        <v>25</v>
      </c>
      <c r="G189" s="191">
        <v>21.59</v>
      </c>
      <c r="H189" s="191">
        <v>1.52</v>
      </c>
      <c r="I189" s="191">
        <v>131.43</v>
      </c>
      <c r="J189" s="191">
        <v>154.54</v>
      </c>
      <c r="K189" s="191">
        <v>539.75</v>
      </c>
      <c r="L189" s="191">
        <v>38</v>
      </c>
      <c r="M189" s="191">
        <v>3285.75</v>
      </c>
      <c r="N189" s="191">
        <v>3863.5</v>
      </c>
      <c r="O189" s="192">
        <v>1.0694017221201352E-2</v>
      </c>
    </row>
    <row r="190" spans="1:15" ht="25.5">
      <c r="A190" s="188" t="s">
        <v>835</v>
      </c>
      <c r="B190" s="189" t="s">
        <v>836</v>
      </c>
      <c r="C190" s="188" t="s">
        <v>355</v>
      </c>
      <c r="D190" s="188" t="s">
        <v>837</v>
      </c>
      <c r="E190" s="190" t="s">
        <v>400</v>
      </c>
      <c r="F190" s="189">
        <v>60</v>
      </c>
      <c r="G190" s="191">
        <v>27.64</v>
      </c>
      <c r="H190" s="191">
        <v>1.96</v>
      </c>
      <c r="I190" s="191">
        <v>150.54</v>
      </c>
      <c r="J190" s="191">
        <v>180.14</v>
      </c>
      <c r="K190" s="191">
        <v>1658.4</v>
      </c>
      <c r="L190" s="191">
        <v>117.6</v>
      </c>
      <c r="M190" s="191">
        <v>9032.4</v>
      </c>
      <c r="N190" s="191">
        <v>10808.4</v>
      </c>
      <c r="O190" s="192">
        <v>2.991722938621268E-2</v>
      </c>
    </row>
    <row r="191" spans="1:15" ht="25.5">
      <c r="A191" s="188" t="s">
        <v>838</v>
      </c>
      <c r="B191" s="189" t="s">
        <v>839</v>
      </c>
      <c r="C191" s="188" t="s">
        <v>355</v>
      </c>
      <c r="D191" s="188" t="s">
        <v>840</v>
      </c>
      <c r="E191" s="190" t="s">
        <v>336</v>
      </c>
      <c r="F191" s="189">
        <v>1</v>
      </c>
      <c r="G191" s="191">
        <v>7.71</v>
      </c>
      <c r="H191" s="191">
        <v>0.54</v>
      </c>
      <c r="I191" s="191">
        <v>10.7</v>
      </c>
      <c r="J191" s="191">
        <v>18.95</v>
      </c>
      <c r="K191" s="191">
        <v>7.71</v>
      </c>
      <c r="L191" s="191">
        <v>0.54</v>
      </c>
      <c r="M191" s="191">
        <v>10.7</v>
      </c>
      <c r="N191" s="191">
        <v>18.95</v>
      </c>
      <c r="O191" s="192">
        <v>5.2452860448237507E-5</v>
      </c>
    </row>
    <row r="192" spans="1:15" ht="25.5">
      <c r="A192" s="188" t="s">
        <v>841</v>
      </c>
      <c r="B192" s="189" t="s">
        <v>842</v>
      </c>
      <c r="C192" s="188" t="s">
        <v>355</v>
      </c>
      <c r="D192" s="188" t="s">
        <v>843</v>
      </c>
      <c r="E192" s="190" t="s">
        <v>336</v>
      </c>
      <c r="F192" s="189">
        <v>1</v>
      </c>
      <c r="G192" s="191">
        <v>11.67</v>
      </c>
      <c r="H192" s="191">
        <v>0.82</v>
      </c>
      <c r="I192" s="191">
        <v>20.71</v>
      </c>
      <c r="J192" s="191">
        <v>33.200000000000003</v>
      </c>
      <c r="K192" s="191">
        <v>11.67</v>
      </c>
      <c r="L192" s="191">
        <v>0.82</v>
      </c>
      <c r="M192" s="191">
        <v>20.71</v>
      </c>
      <c r="N192" s="191">
        <v>33.200000000000003</v>
      </c>
      <c r="O192" s="192">
        <v>9.1896304320922712E-5</v>
      </c>
    </row>
    <row r="193" spans="1:15" ht="25.5">
      <c r="A193" s="188" t="s">
        <v>844</v>
      </c>
      <c r="B193" s="189" t="s">
        <v>845</v>
      </c>
      <c r="C193" s="188" t="s">
        <v>355</v>
      </c>
      <c r="D193" s="188" t="s">
        <v>846</v>
      </c>
      <c r="E193" s="190" t="s">
        <v>336</v>
      </c>
      <c r="F193" s="189">
        <v>7</v>
      </c>
      <c r="G193" s="191">
        <v>15.04</v>
      </c>
      <c r="H193" s="191">
        <v>1.06</v>
      </c>
      <c r="I193" s="191">
        <v>32.04</v>
      </c>
      <c r="J193" s="191">
        <v>48.14</v>
      </c>
      <c r="K193" s="191">
        <v>105.28</v>
      </c>
      <c r="L193" s="191">
        <v>7.42</v>
      </c>
      <c r="M193" s="191">
        <v>224.28</v>
      </c>
      <c r="N193" s="191">
        <v>336.98</v>
      </c>
      <c r="O193" s="192">
        <v>9.3274748885736555E-4</v>
      </c>
    </row>
    <row r="194" spans="1:15" ht="25.5">
      <c r="A194" s="188" t="s">
        <v>847</v>
      </c>
      <c r="B194" s="189" t="s">
        <v>848</v>
      </c>
      <c r="C194" s="188" t="s">
        <v>38</v>
      </c>
      <c r="D194" s="188" t="s">
        <v>849</v>
      </c>
      <c r="E194" s="190" t="s">
        <v>336</v>
      </c>
      <c r="F194" s="189">
        <v>2</v>
      </c>
      <c r="G194" s="191">
        <v>17.21</v>
      </c>
      <c r="H194" s="191">
        <v>1.22</v>
      </c>
      <c r="I194" s="191">
        <v>28.25</v>
      </c>
      <c r="J194" s="191">
        <v>46.68</v>
      </c>
      <c r="K194" s="191">
        <v>34.42</v>
      </c>
      <c r="L194" s="191">
        <v>2.44</v>
      </c>
      <c r="M194" s="191">
        <v>56.5</v>
      </c>
      <c r="N194" s="191">
        <v>93.36</v>
      </c>
      <c r="O194" s="192">
        <v>2.5841683648799229E-4</v>
      </c>
    </row>
    <row r="195" spans="1:15" ht="25.5">
      <c r="A195" s="188" t="s">
        <v>850</v>
      </c>
      <c r="B195" s="189" t="s">
        <v>851</v>
      </c>
      <c r="C195" s="188" t="s">
        <v>38</v>
      </c>
      <c r="D195" s="188" t="s">
        <v>852</v>
      </c>
      <c r="E195" s="190" t="s">
        <v>336</v>
      </c>
      <c r="F195" s="189">
        <v>2</v>
      </c>
      <c r="G195" s="191">
        <v>17.21</v>
      </c>
      <c r="H195" s="191">
        <v>1.22</v>
      </c>
      <c r="I195" s="191">
        <v>31.95</v>
      </c>
      <c r="J195" s="191">
        <v>50.38</v>
      </c>
      <c r="K195" s="191">
        <v>34.42</v>
      </c>
      <c r="L195" s="191">
        <v>2.44</v>
      </c>
      <c r="M195" s="191">
        <v>63.9</v>
      </c>
      <c r="N195" s="191">
        <v>100.76</v>
      </c>
      <c r="O195" s="192">
        <v>2.7889974769205339E-4</v>
      </c>
    </row>
    <row r="196" spans="1:15" ht="25.5">
      <c r="A196" s="188" t="s">
        <v>853</v>
      </c>
      <c r="B196" s="189" t="s">
        <v>854</v>
      </c>
      <c r="C196" s="188" t="s">
        <v>38</v>
      </c>
      <c r="D196" s="188" t="s">
        <v>855</v>
      </c>
      <c r="E196" s="190" t="s">
        <v>336</v>
      </c>
      <c r="F196" s="189">
        <v>3</v>
      </c>
      <c r="G196" s="191">
        <v>17.21</v>
      </c>
      <c r="H196" s="191">
        <v>1.22</v>
      </c>
      <c r="I196" s="191">
        <v>31.95</v>
      </c>
      <c r="J196" s="191">
        <v>50.38</v>
      </c>
      <c r="K196" s="191">
        <v>51.63</v>
      </c>
      <c r="L196" s="191">
        <v>3.66</v>
      </c>
      <c r="M196" s="191">
        <v>95.85</v>
      </c>
      <c r="N196" s="191">
        <v>151.13999999999999</v>
      </c>
      <c r="O196" s="192">
        <v>4.1834962153808005E-4</v>
      </c>
    </row>
    <row r="197" spans="1:15" ht="25.5">
      <c r="A197" s="188" t="s">
        <v>856</v>
      </c>
      <c r="B197" s="189" t="s">
        <v>857</v>
      </c>
      <c r="C197" s="188" t="s">
        <v>38</v>
      </c>
      <c r="D197" s="188" t="s">
        <v>858</v>
      </c>
      <c r="E197" s="190" t="s">
        <v>336</v>
      </c>
      <c r="F197" s="189">
        <v>4</v>
      </c>
      <c r="G197" s="191">
        <v>17.21</v>
      </c>
      <c r="H197" s="191">
        <v>1.22</v>
      </c>
      <c r="I197" s="191">
        <v>28.25</v>
      </c>
      <c r="J197" s="191">
        <v>46.68</v>
      </c>
      <c r="K197" s="191">
        <v>68.84</v>
      </c>
      <c r="L197" s="191">
        <v>4.88</v>
      </c>
      <c r="M197" s="191">
        <v>113</v>
      </c>
      <c r="N197" s="191">
        <v>186.72</v>
      </c>
      <c r="O197" s="192">
        <v>5.1683367297598458E-4</v>
      </c>
    </row>
    <row r="198" spans="1:15" ht="25.5">
      <c r="A198" s="188" t="s">
        <v>859</v>
      </c>
      <c r="B198" s="189" t="s">
        <v>860</v>
      </c>
      <c r="C198" s="188" t="s">
        <v>38</v>
      </c>
      <c r="D198" s="188" t="s">
        <v>861</v>
      </c>
      <c r="E198" s="190" t="s">
        <v>336</v>
      </c>
      <c r="F198" s="189">
        <v>1</v>
      </c>
      <c r="G198" s="191">
        <v>17.21</v>
      </c>
      <c r="H198" s="191">
        <v>1.22</v>
      </c>
      <c r="I198" s="191">
        <v>31.95</v>
      </c>
      <c r="J198" s="191">
        <v>50.38</v>
      </c>
      <c r="K198" s="191">
        <v>17.21</v>
      </c>
      <c r="L198" s="191">
        <v>1.22</v>
      </c>
      <c r="M198" s="191">
        <v>31.95</v>
      </c>
      <c r="N198" s="191">
        <v>50.38</v>
      </c>
      <c r="O198" s="192">
        <v>1.3944987384602669E-4</v>
      </c>
    </row>
    <row r="199" spans="1:15" ht="38.25">
      <c r="A199" s="188" t="s">
        <v>862</v>
      </c>
      <c r="B199" s="189" t="s">
        <v>863</v>
      </c>
      <c r="C199" s="188" t="s">
        <v>38</v>
      </c>
      <c r="D199" s="188" t="s">
        <v>864</v>
      </c>
      <c r="E199" s="190" t="s">
        <v>336</v>
      </c>
      <c r="F199" s="189">
        <v>4</v>
      </c>
      <c r="G199" s="191">
        <v>22.45</v>
      </c>
      <c r="H199" s="191">
        <v>1.58</v>
      </c>
      <c r="I199" s="191">
        <v>59.32</v>
      </c>
      <c r="J199" s="191">
        <v>83.35</v>
      </c>
      <c r="K199" s="191">
        <v>89.8</v>
      </c>
      <c r="L199" s="191">
        <v>6.32</v>
      </c>
      <c r="M199" s="191">
        <v>237.28</v>
      </c>
      <c r="N199" s="191">
        <v>333.4</v>
      </c>
      <c r="O199" s="192">
        <v>9.2283818857215761E-4</v>
      </c>
    </row>
    <row r="200" spans="1:15" ht="38.25">
      <c r="A200" s="188" t="s">
        <v>865</v>
      </c>
      <c r="B200" s="189" t="s">
        <v>866</v>
      </c>
      <c r="C200" s="188" t="s">
        <v>38</v>
      </c>
      <c r="D200" s="188" t="s">
        <v>867</v>
      </c>
      <c r="E200" s="190" t="s">
        <v>336</v>
      </c>
      <c r="F200" s="189">
        <v>12</v>
      </c>
      <c r="G200" s="191">
        <v>16.829999999999998</v>
      </c>
      <c r="H200" s="191">
        <v>1.18</v>
      </c>
      <c r="I200" s="191">
        <v>38.96</v>
      </c>
      <c r="J200" s="191">
        <v>56.97</v>
      </c>
      <c r="K200" s="191">
        <v>201.96</v>
      </c>
      <c r="L200" s="191">
        <v>14.16</v>
      </c>
      <c r="M200" s="191">
        <v>467.52</v>
      </c>
      <c r="N200" s="191">
        <v>683.64</v>
      </c>
      <c r="O200" s="192">
        <v>1.8922888399384218E-3</v>
      </c>
    </row>
    <row r="201" spans="1:15" ht="25.5">
      <c r="A201" s="188" t="s">
        <v>868</v>
      </c>
      <c r="B201" s="189" t="s">
        <v>869</v>
      </c>
      <c r="C201" s="188" t="s">
        <v>38</v>
      </c>
      <c r="D201" s="188" t="s">
        <v>870</v>
      </c>
      <c r="E201" s="190" t="s">
        <v>290</v>
      </c>
      <c r="F201" s="189">
        <v>2</v>
      </c>
      <c r="G201" s="191">
        <v>18.11</v>
      </c>
      <c r="H201" s="191">
        <v>1.58</v>
      </c>
      <c r="I201" s="191">
        <v>2296.4499999999998</v>
      </c>
      <c r="J201" s="191">
        <v>2316.14</v>
      </c>
      <c r="K201" s="191">
        <v>36.22</v>
      </c>
      <c r="L201" s="191">
        <v>3.16</v>
      </c>
      <c r="M201" s="191">
        <v>4592.8999999999996</v>
      </c>
      <c r="N201" s="191">
        <v>4632.28</v>
      </c>
      <c r="O201" s="192">
        <v>1.2821970258425417E-2</v>
      </c>
    </row>
    <row r="202" spans="1:15" ht="25.5">
      <c r="A202" s="188" t="s">
        <v>871</v>
      </c>
      <c r="B202" s="189" t="s">
        <v>872</v>
      </c>
      <c r="C202" s="188" t="s">
        <v>38</v>
      </c>
      <c r="D202" s="188" t="s">
        <v>873</v>
      </c>
      <c r="E202" s="190" t="s">
        <v>336</v>
      </c>
      <c r="F202" s="189">
        <v>6</v>
      </c>
      <c r="G202" s="191">
        <v>18.11</v>
      </c>
      <c r="H202" s="191">
        <v>1.58</v>
      </c>
      <c r="I202" s="191">
        <v>111.11</v>
      </c>
      <c r="J202" s="191">
        <v>130.80000000000001</v>
      </c>
      <c r="K202" s="191">
        <v>108.66</v>
      </c>
      <c r="L202" s="191">
        <v>9.48</v>
      </c>
      <c r="M202" s="191">
        <v>666.66</v>
      </c>
      <c r="N202" s="191">
        <v>784.8</v>
      </c>
      <c r="O202" s="192">
        <v>2.1722957720198837E-3</v>
      </c>
    </row>
    <row r="203" spans="1:15" ht="25.5">
      <c r="A203" s="188" t="s">
        <v>874</v>
      </c>
      <c r="B203" s="189" t="s">
        <v>875</v>
      </c>
      <c r="C203" s="188" t="s">
        <v>38</v>
      </c>
      <c r="D203" s="188" t="s">
        <v>876</v>
      </c>
      <c r="E203" s="190" t="s">
        <v>336</v>
      </c>
      <c r="F203" s="189">
        <v>2</v>
      </c>
      <c r="G203" s="191">
        <v>18.11</v>
      </c>
      <c r="H203" s="191">
        <v>1.58</v>
      </c>
      <c r="I203" s="191">
        <v>322.17</v>
      </c>
      <c r="J203" s="191">
        <v>341.86</v>
      </c>
      <c r="K203" s="191">
        <v>36.22</v>
      </c>
      <c r="L203" s="191">
        <v>3.16</v>
      </c>
      <c r="M203" s="191">
        <v>644.34</v>
      </c>
      <c r="N203" s="191">
        <v>683.72</v>
      </c>
      <c r="O203" s="192">
        <v>1.8925102768163034E-3</v>
      </c>
    </row>
    <row r="204" spans="1:15" ht="25.5">
      <c r="A204" s="188" t="s">
        <v>877</v>
      </c>
      <c r="B204" s="189" t="s">
        <v>878</v>
      </c>
      <c r="C204" s="188" t="s">
        <v>355</v>
      </c>
      <c r="D204" s="188" t="s">
        <v>879</v>
      </c>
      <c r="E204" s="190" t="s">
        <v>336</v>
      </c>
      <c r="F204" s="189">
        <v>3</v>
      </c>
      <c r="G204" s="191">
        <v>5.55</v>
      </c>
      <c r="H204" s="191">
        <v>0.38</v>
      </c>
      <c r="I204" s="191">
        <v>87.24</v>
      </c>
      <c r="J204" s="191">
        <v>93.17</v>
      </c>
      <c r="K204" s="191">
        <v>16.649999999999999</v>
      </c>
      <c r="L204" s="191">
        <v>1.1399999999999999</v>
      </c>
      <c r="M204" s="191">
        <v>261.72000000000003</v>
      </c>
      <c r="N204" s="191">
        <v>279.51</v>
      </c>
      <c r="O204" s="192">
        <v>7.7367277170906947E-4</v>
      </c>
    </row>
    <row r="205" spans="1:15" ht="25.5">
      <c r="A205" s="188" t="s">
        <v>880</v>
      </c>
      <c r="B205" s="189" t="s">
        <v>881</v>
      </c>
      <c r="C205" s="188" t="s">
        <v>355</v>
      </c>
      <c r="D205" s="188" t="s">
        <v>882</v>
      </c>
      <c r="E205" s="190" t="s">
        <v>336</v>
      </c>
      <c r="F205" s="189">
        <v>7</v>
      </c>
      <c r="G205" s="191">
        <v>2.68</v>
      </c>
      <c r="H205" s="191">
        <v>0.18</v>
      </c>
      <c r="I205" s="191">
        <v>55.72</v>
      </c>
      <c r="J205" s="191">
        <v>58.58</v>
      </c>
      <c r="K205" s="191">
        <v>18.760000000000002</v>
      </c>
      <c r="L205" s="191">
        <v>1.26</v>
      </c>
      <c r="M205" s="191">
        <v>390.04</v>
      </c>
      <c r="N205" s="191">
        <v>410.06</v>
      </c>
      <c r="O205" s="192">
        <v>1.1350300768023364E-3</v>
      </c>
    </row>
    <row r="206" spans="1:15" ht="25.5">
      <c r="A206" s="188" t="s">
        <v>883</v>
      </c>
      <c r="B206" s="189" t="s">
        <v>884</v>
      </c>
      <c r="C206" s="188" t="s">
        <v>355</v>
      </c>
      <c r="D206" s="188" t="s">
        <v>885</v>
      </c>
      <c r="E206" s="190" t="s">
        <v>336</v>
      </c>
      <c r="F206" s="189">
        <v>2</v>
      </c>
      <c r="G206" s="191">
        <v>4.1100000000000003</v>
      </c>
      <c r="H206" s="191">
        <v>0.28000000000000003</v>
      </c>
      <c r="I206" s="191">
        <v>64.650000000000006</v>
      </c>
      <c r="J206" s="191">
        <v>69.040000000000006</v>
      </c>
      <c r="K206" s="191">
        <v>8.2200000000000006</v>
      </c>
      <c r="L206" s="191">
        <v>0.56000000000000005</v>
      </c>
      <c r="M206" s="191">
        <v>129.30000000000001</v>
      </c>
      <c r="N206" s="191">
        <v>138.08000000000001</v>
      </c>
      <c r="O206" s="192">
        <v>3.8220005122388578E-4</v>
      </c>
    </row>
    <row r="207" spans="1:15">
      <c r="A207" s="184" t="s">
        <v>886</v>
      </c>
      <c r="B207" s="184"/>
      <c r="C207" s="184"/>
      <c r="D207" s="184" t="s">
        <v>887</v>
      </c>
      <c r="E207" s="184"/>
      <c r="F207" s="185"/>
      <c r="G207" s="184"/>
      <c r="H207" s="184"/>
      <c r="I207" s="184"/>
      <c r="J207" s="184"/>
      <c r="K207" s="184"/>
      <c r="L207" s="184"/>
      <c r="M207" s="184"/>
      <c r="N207" s="186">
        <v>5873.22</v>
      </c>
      <c r="O207" s="187">
        <v>1.6256843748907519E-2</v>
      </c>
    </row>
    <row r="208" spans="1:15" ht="38.25">
      <c r="A208" s="188" t="s">
        <v>888</v>
      </c>
      <c r="B208" s="189" t="s">
        <v>889</v>
      </c>
      <c r="C208" s="188" t="s">
        <v>355</v>
      </c>
      <c r="D208" s="188" t="s">
        <v>890</v>
      </c>
      <c r="E208" s="190" t="s">
        <v>369</v>
      </c>
      <c r="F208" s="189">
        <v>7.45</v>
      </c>
      <c r="G208" s="191">
        <v>64.05</v>
      </c>
      <c r="H208" s="191">
        <v>6.49</v>
      </c>
      <c r="I208" s="191">
        <v>52.76</v>
      </c>
      <c r="J208" s="191">
        <v>123.3</v>
      </c>
      <c r="K208" s="191">
        <v>477.17</v>
      </c>
      <c r="L208" s="191">
        <v>48.35</v>
      </c>
      <c r="M208" s="191">
        <v>393.06</v>
      </c>
      <c r="N208" s="191">
        <v>918.58</v>
      </c>
      <c r="O208" s="192">
        <v>2.5425935910576261E-3</v>
      </c>
    </row>
    <row r="209" spans="1:15" ht="25.5">
      <c r="A209" s="188" t="s">
        <v>891</v>
      </c>
      <c r="B209" s="189" t="s">
        <v>892</v>
      </c>
      <c r="C209" s="188" t="s">
        <v>38</v>
      </c>
      <c r="D209" s="188" t="s">
        <v>893</v>
      </c>
      <c r="E209" s="190" t="s">
        <v>369</v>
      </c>
      <c r="F209" s="189">
        <v>3.36</v>
      </c>
      <c r="G209" s="191">
        <v>429.8</v>
      </c>
      <c r="H209" s="191">
        <v>50.51</v>
      </c>
      <c r="I209" s="191">
        <v>621.91999999999996</v>
      </c>
      <c r="J209" s="191">
        <v>1102.23</v>
      </c>
      <c r="K209" s="191">
        <v>1444.12</v>
      </c>
      <c r="L209" s="191">
        <v>169.71</v>
      </c>
      <c r="M209" s="191">
        <v>2089.66</v>
      </c>
      <c r="N209" s="191">
        <v>3703.49</v>
      </c>
      <c r="O209" s="192">
        <v>1.0251115785828133E-2</v>
      </c>
    </row>
    <row r="210" spans="1:15" ht="25.5">
      <c r="A210" s="188" t="s">
        <v>894</v>
      </c>
      <c r="B210" s="189" t="s">
        <v>895</v>
      </c>
      <c r="C210" s="188" t="s">
        <v>38</v>
      </c>
      <c r="D210" s="188" t="s">
        <v>896</v>
      </c>
      <c r="E210" s="190" t="s">
        <v>369</v>
      </c>
      <c r="F210" s="189">
        <v>1.47</v>
      </c>
      <c r="G210" s="191">
        <v>46.1</v>
      </c>
      <c r="H210" s="191">
        <v>4.8099999999999996</v>
      </c>
      <c r="I210" s="191">
        <v>211.62</v>
      </c>
      <c r="J210" s="191">
        <v>262.52999999999997</v>
      </c>
      <c r="K210" s="191">
        <v>67.760000000000005</v>
      </c>
      <c r="L210" s="191">
        <v>7.07</v>
      </c>
      <c r="M210" s="191">
        <v>311.08</v>
      </c>
      <c r="N210" s="191">
        <v>385.91</v>
      </c>
      <c r="O210" s="192">
        <v>1.0681838192917856E-3</v>
      </c>
    </row>
    <row r="211" spans="1:15" ht="38.25">
      <c r="A211" s="188" t="s">
        <v>897</v>
      </c>
      <c r="B211" s="189" t="s">
        <v>898</v>
      </c>
      <c r="C211" s="188" t="s">
        <v>355</v>
      </c>
      <c r="D211" s="188" t="s">
        <v>899</v>
      </c>
      <c r="E211" s="190" t="s">
        <v>369</v>
      </c>
      <c r="F211" s="189">
        <v>14.9</v>
      </c>
      <c r="G211" s="191">
        <v>2.06</v>
      </c>
      <c r="H211" s="191">
        <v>0.18</v>
      </c>
      <c r="I211" s="191">
        <v>2.16</v>
      </c>
      <c r="J211" s="191">
        <v>4.4000000000000004</v>
      </c>
      <c r="K211" s="191">
        <v>30.69</v>
      </c>
      <c r="L211" s="191">
        <v>2.68</v>
      </c>
      <c r="M211" s="191">
        <v>32.19</v>
      </c>
      <c r="N211" s="191">
        <v>65.56</v>
      </c>
      <c r="O211" s="192">
        <v>1.8146752142408714E-4</v>
      </c>
    </row>
    <row r="212" spans="1:15" ht="38.25">
      <c r="A212" s="188" t="s">
        <v>900</v>
      </c>
      <c r="B212" s="189" t="s">
        <v>901</v>
      </c>
      <c r="C212" s="188" t="s">
        <v>355</v>
      </c>
      <c r="D212" s="188" t="s">
        <v>902</v>
      </c>
      <c r="E212" s="190" t="s">
        <v>369</v>
      </c>
      <c r="F212" s="189">
        <v>14.9</v>
      </c>
      <c r="G212" s="191">
        <v>26.81</v>
      </c>
      <c r="H212" s="191">
        <v>2.77</v>
      </c>
      <c r="I212" s="191">
        <v>24.09</v>
      </c>
      <c r="J212" s="191">
        <v>53.67</v>
      </c>
      <c r="K212" s="191">
        <v>399.46</v>
      </c>
      <c r="L212" s="191">
        <v>41.27</v>
      </c>
      <c r="M212" s="191">
        <v>358.95</v>
      </c>
      <c r="N212" s="191">
        <v>799.68</v>
      </c>
      <c r="O212" s="192">
        <v>2.2134830313058876E-3</v>
      </c>
    </row>
    <row r="213" spans="1:15">
      <c r="A213" s="184" t="s">
        <v>903</v>
      </c>
      <c r="B213" s="184"/>
      <c r="C213" s="184"/>
      <c r="D213" s="184" t="s">
        <v>904</v>
      </c>
      <c r="E213" s="184"/>
      <c r="F213" s="185"/>
      <c r="G213" s="184"/>
      <c r="H213" s="184"/>
      <c r="I213" s="184"/>
      <c r="J213" s="184"/>
      <c r="K213" s="184"/>
      <c r="L213" s="184"/>
      <c r="M213" s="184"/>
      <c r="N213" s="186">
        <v>0</v>
      </c>
      <c r="O213" s="187">
        <v>0</v>
      </c>
    </row>
    <row r="214" spans="1:15">
      <c r="A214" s="184" t="s">
        <v>905</v>
      </c>
      <c r="B214" s="184"/>
      <c r="C214" s="184"/>
      <c r="D214" s="184" t="s">
        <v>906</v>
      </c>
      <c r="E214" s="184"/>
      <c r="F214" s="185"/>
      <c r="G214" s="184"/>
      <c r="H214" s="184"/>
      <c r="I214" s="184"/>
      <c r="J214" s="184"/>
      <c r="K214" s="184"/>
      <c r="L214" s="184"/>
      <c r="M214" s="184"/>
      <c r="N214" s="186">
        <v>0</v>
      </c>
      <c r="O214" s="187">
        <v>0</v>
      </c>
    </row>
    <row r="215" spans="1:15">
      <c r="A215" s="184" t="s">
        <v>907</v>
      </c>
      <c r="B215" s="184"/>
      <c r="C215" s="184"/>
      <c r="D215" s="184" t="s">
        <v>908</v>
      </c>
      <c r="E215" s="184"/>
      <c r="F215" s="185"/>
      <c r="G215" s="184"/>
      <c r="H215" s="184"/>
      <c r="I215" s="184"/>
      <c r="J215" s="184"/>
      <c r="K215" s="184"/>
      <c r="L215" s="184"/>
      <c r="M215" s="184"/>
      <c r="N215" s="186">
        <v>4133.82</v>
      </c>
      <c r="O215" s="187">
        <v>1.1442252431563757E-2</v>
      </c>
    </row>
    <row r="216" spans="1:15">
      <c r="A216" s="184" t="s">
        <v>909</v>
      </c>
      <c r="B216" s="184"/>
      <c r="C216" s="184"/>
      <c r="D216" s="184" t="s">
        <v>910</v>
      </c>
      <c r="E216" s="184"/>
      <c r="F216" s="185"/>
      <c r="G216" s="184"/>
      <c r="H216" s="184"/>
      <c r="I216" s="184"/>
      <c r="J216" s="184"/>
      <c r="K216" s="184"/>
      <c r="L216" s="184"/>
      <c r="M216" s="184"/>
      <c r="N216" s="186">
        <v>4133.82</v>
      </c>
      <c r="O216" s="187">
        <v>1.1442252431563757E-2</v>
      </c>
    </row>
    <row r="217" spans="1:15" ht="25.5">
      <c r="A217" s="188" t="s">
        <v>911</v>
      </c>
      <c r="B217" s="189" t="s">
        <v>912</v>
      </c>
      <c r="C217" s="188" t="s">
        <v>355</v>
      </c>
      <c r="D217" s="188" t="s">
        <v>913</v>
      </c>
      <c r="E217" s="190" t="s">
        <v>369</v>
      </c>
      <c r="F217" s="189">
        <v>146.02000000000001</v>
      </c>
      <c r="G217" s="191">
        <v>13.06</v>
      </c>
      <c r="H217" s="191">
        <v>1.25</v>
      </c>
      <c r="I217" s="191">
        <v>14</v>
      </c>
      <c r="J217" s="191">
        <v>28.31</v>
      </c>
      <c r="K217" s="191">
        <v>1907.02</v>
      </c>
      <c r="L217" s="191">
        <v>182.52</v>
      </c>
      <c r="M217" s="191">
        <v>2044.28</v>
      </c>
      <c r="N217" s="191">
        <v>4133.82</v>
      </c>
      <c r="O217" s="192">
        <v>1.1442252431563757E-2</v>
      </c>
    </row>
    <row r="218" spans="1:15">
      <c r="A218" s="184" t="s">
        <v>914</v>
      </c>
      <c r="B218" s="184"/>
      <c r="C218" s="184"/>
      <c r="D218" s="184" t="s">
        <v>915</v>
      </c>
      <c r="E218" s="184"/>
      <c r="F218" s="185"/>
      <c r="G218" s="184"/>
      <c r="H218" s="184"/>
      <c r="I218" s="184"/>
      <c r="J218" s="184"/>
      <c r="K218" s="184"/>
      <c r="L218" s="184"/>
      <c r="M218" s="184"/>
      <c r="N218" s="186">
        <v>18879.95</v>
      </c>
      <c r="O218" s="187">
        <v>5.2258964782042311E-2</v>
      </c>
    </row>
    <row r="219" spans="1:15">
      <c r="A219" s="184" t="s">
        <v>916</v>
      </c>
      <c r="B219" s="184"/>
      <c r="C219" s="184"/>
      <c r="D219" s="184" t="s">
        <v>917</v>
      </c>
      <c r="E219" s="184"/>
      <c r="F219" s="185"/>
      <c r="G219" s="184"/>
      <c r="H219" s="184"/>
      <c r="I219" s="184"/>
      <c r="J219" s="184"/>
      <c r="K219" s="184"/>
      <c r="L219" s="184"/>
      <c r="M219" s="184"/>
      <c r="N219" s="186">
        <v>18879.95</v>
      </c>
      <c r="O219" s="187">
        <v>5.2258964782042311E-2</v>
      </c>
    </row>
    <row r="220" spans="1:15" ht="25.5">
      <c r="A220" s="188" t="s">
        <v>918</v>
      </c>
      <c r="B220" s="189" t="s">
        <v>919</v>
      </c>
      <c r="C220" s="188" t="s">
        <v>38</v>
      </c>
      <c r="D220" s="188" t="s">
        <v>920</v>
      </c>
      <c r="E220" s="190" t="s">
        <v>369</v>
      </c>
      <c r="F220" s="189">
        <v>19.84</v>
      </c>
      <c r="G220" s="191">
        <v>8.11</v>
      </c>
      <c r="H220" s="191">
        <v>0.81</v>
      </c>
      <c r="I220" s="191">
        <v>860.37</v>
      </c>
      <c r="J220" s="191">
        <v>869.29</v>
      </c>
      <c r="K220" s="191">
        <v>160.9</v>
      </c>
      <c r="L220" s="191">
        <v>16.07</v>
      </c>
      <c r="M220" s="191">
        <v>17069.740000000002</v>
      </c>
      <c r="N220" s="191">
        <v>17246.71</v>
      </c>
      <c r="O220" s="192">
        <v>4.773822020164762E-2</v>
      </c>
    </row>
    <row r="221" spans="1:15" ht="25.5">
      <c r="A221" s="188" t="s">
        <v>921</v>
      </c>
      <c r="B221" s="189" t="s">
        <v>922</v>
      </c>
      <c r="C221" s="188" t="s">
        <v>38</v>
      </c>
      <c r="D221" s="188" t="s">
        <v>923</v>
      </c>
      <c r="E221" s="190" t="s">
        <v>369</v>
      </c>
      <c r="F221" s="189">
        <v>3.6</v>
      </c>
      <c r="G221" s="191">
        <v>28.22</v>
      </c>
      <c r="H221" s="191">
        <v>2.86</v>
      </c>
      <c r="I221" s="191">
        <v>422.6</v>
      </c>
      <c r="J221" s="191">
        <v>453.68</v>
      </c>
      <c r="K221" s="191">
        <v>101.59</v>
      </c>
      <c r="L221" s="191">
        <v>10.29</v>
      </c>
      <c r="M221" s="191">
        <v>1521.36</v>
      </c>
      <c r="N221" s="191">
        <v>1633.24</v>
      </c>
      <c r="O221" s="192">
        <v>4.5207445803946934E-3</v>
      </c>
    </row>
    <row r="222" spans="1:15">
      <c r="A222" s="184" t="s">
        <v>924</v>
      </c>
      <c r="B222" s="184"/>
      <c r="C222" s="184"/>
      <c r="D222" s="184" t="s">
        <v>925</v>
      </c>
      <c r="E222" s="184"/>
      <c r="F222" s="185"/>
      <c r="G222" s="184"/>
      <c r="H222" s="184"/>
      <c r="I222" s="184"/>
      <c r="J222" s="184"/>
      <c r="K222" s="184"/>
      <c r="L222" s="184"/>
      <c r="M222" s="184"/>
      <c r="N222" s="186">
        <v>72947.98</v>
      </c>
      <c r="O222" s="187">
        <v>0.2019171617372465</v>
      </c>
    </row>
    <row r="223" spans="1:15">
      <c r="A223" s="184" t="s">
        <v>926</v>
      </c>
      <c r="B223" s="184"/>
      <c r="C223" s="184"/>
      <c r="D223" s="184" t="s">
        <v>927</v>
      </c>
      <c r="E223" s="184"/>
      <c r="F223" s="185"/>
      <c r="G223" s="184"/>
      <c r="H223" s="184"/>
      <c r="I223" s="184"/>
      <c r="J223" s="184"/>
      <c r="K223" s="184"/>
      <c r="L223" s="184"/>
      <c r="M223" s="184"/>
      <c r="N223" s="186">
        <v>19904.759999999998</v>
      </c>
      <c r="O223" s="187">
        <v>5.5095598867317151E-2</v>
      </c>
    </row>
    <row r="224" spans="1:15" ht="38.25">
      <c r="A224" s="188" t="s">
        <v>928</v>
      </c>
      <c r="B224" s="189" t="s">
        <v>898</v>
      </c>
      <c r="C224" s="188" t="s">
        <v>355</v>
      </c>
      <c r="D224" s="188" t="s">
        <v>899</v>
      </c>
      <c r="E224" s="190" t="s">
        <v>369</v>
      </c>
      <c r="F224" s="189">
        <v>483.36</v>
      </c>
      <c r="G224" s="191">
        <v>2.06</v>
      </c>
      <c r="H224" s="191">
        <v>0.18</v>
      </c>
      <c r="I224" s="191">
        <v>2.16</v>
      </c>
      <c r="J224" s="191">
        <v>4.4000000000000004</v>
      </c>
      <c r="K224" s="191">
        <v>995.72</v>
      </c>
      <c r="L224" s="191">
        <v>87</v>
      </c>
      <c r="M224" s="191">
        <v>1044.06</v>
      </c>
      <c r="N224" s="191">
        <v>2126.7800000000002</v>
      </c>
      <c r="O224" s="192">
        <v>5.8868440392666269E-3</v>
      </c>
    </row>
    <row r="225" spans="1:15" ht="38.25">
      <c r="A225" s="188" t="s">
        <v>929</v>
      </c>
      <c r="B225" s="189" t="s">
        <v>930</v>
      </c>
      <c r="C225" s="188" t="s">
        <v>355</v>
      </c>
      <c r="D225" s="188" t="s">
        <v>931</v>
      </c>
      <c r="E225" s="190" t="s">
        <v>369</v>
      </c>
      <c r="F225" s="189">
        <v>483.36</v>
      </c>
      <c r="G225" s="191">
        <v>15.17</v>
      </c>
      <c r="H225" s="191">
        <v>1.44</v>
      </c>
      <c r="I225" s="191">
        <v>20.170000000000002</v>
      </c>
      <c r="J225" s="191">
        <v>36.78</v>
      </c>
      <c r="K225" s="191">
        <v>7332.57</v>
      </c>
      <c r="L225" s="191">
        <v>696.03</v>
      </c>
      <c r="M225" s="191">
        <v>9749.3799999999992</v>
      </c>
      <c r="N225" s="191">
        <v>17777.98</v>
      </c>
      <c r="O225" s="192">
        <v>4.9208754828050524E-2</v>
      </c>
    </row>
    <row r="226" spans="1:15">
      <c r="A226" s="184" t="s">
        <v>932</v>
      </c>
      <c r="B226" s="184"/>
      <c r="C226" s="184"/>
      <c r="D226" s="184" t="s">
        <v>933</v>
      </c>
      <c r="E226" s="184"/>
      <c r="F226" s="185"/>
      <c r="G226" s="184"/>
      <c r="H226" s="184"/>
      <c r="I226" s="184"/>
      <c r="J226" s="184"/>
      <c r="K226" s="184"/>
      <c r="L226" s="184"/>
      <c r="M226" s="184"/>
      <c r="N226" s="186">
        <v>52952.02</v>
      </c>
      <c r="O226" s="187">
        <v>0.14656912482914414</v>
      </c>
    </row>
    <row r="227" spans="1:15" ht="25.5">
      <c r="A227" s="188" t="s">
        <v>934</v>
      </c>
      <c r="B227" s="189" t="s">
        <v>935</v>
      </c>
      <c r="C227" s="188" t="s">
        <v>38</v>
      </c>
      <c r="D227" s="188" t="s">
        <v>936</v>
      </c>
      <c r="E227" s="190" t="s">
        <v>369</v>
      </c>
      <c r="F227" s="189">
        <v>506.04</v>
      </c>
      <c r="G227" s="191">
        <v>24.78</v>
      </c>
      <c r="H227" s="191">
        <v>2.52</v>
      </c>
      <c r="I227" s="191">
        <v>77.34</v>
      </c>
      <c r="J227" s="191">
        <v>104.64</v>
      </c>
      <c r="K227" s="191">
        <v>12539.67</v>
      </c>
      <c r="L227" s="191">
        <v>1275.22</v>
      </c>
      <c r="M227" s="191">
        <v>39137.129999999997</v>
      </c>
      <c r="N227" s="191">
        <v>52952.02</v>
      </c>
      <c r="O227" s="192">
        <v>0.14656912482914414</v>
      </c>
    </row>
    <row r="228" spans="1:15">
      <c r="A228" s="184" t="s">
        <v>937</v>
      </c>
      <c r="B228" s="184"/>
      <c r="C228" s="184"/>
      <c r="D228" s="184" t="s">
        <v>938</v>
      </c>
      <c r="E228" s="184"/>
      <c r="F228" s="185"/>
      <c r="G228" s="184"/>
      <c r="H228" s="184"/>
      <c r="I228" s="184"/>
      <c r="J228" s="184"/>
      <c r="K228" s="184"/>
      <c r="L228" s="184"/>
      <c r="M228" s="184"/>
      <c r="N228" s="186">
        <v>91.2</v>
      </c>
      <c r="O228" s="187">
        <v>2.524380407851853E-4</v>
      </c>
    </row>
    <row r="229" spans="1:15">
      <c r="A229" s="188" t="s">
        <v>939</v>
      </c>
      <c r="B229" s="189" t="s">
        <v>940</v>
      </c>
      <c r="C229" s="188" t="s">
        <v>355</v>
      </c>
      <c r="D229" s="188" t="s">
        <v>941</v>
      </c>
      <c r="E229" s="190" t="s">
        <v>400</v>
      </c>
      <c r="F229" s="189">
        <v>30</v>
      </c>
      <c r="G229" s="191">
        <v>1.22</v>
      </c>
      <c r="H229" s="191">
        <v>0.12</v>
      </c>
      <c r="I229" s="191">
        <v>1.7</v>
      </c>
      <c r="J229" s="191">
        <v>3.04</v>
      </c>
      <c r="K229" s="191">
        <v>36.6</v>
      </c>
      <c r="L229" s="191">
        <v>3.6</v>
      </c>
      <c r="M229" s="191">
        <v>51</v>
      </c>
      <c r="N229" s="191">
        <v>91.2</v>
      </c>
      <c r="O229" s="192">
        <v>2.524380407851853E-4</v>
      </c>
    </row>
    <row r="230" spans="1:15">
      <c r="A230" s="184" t="s">
        <v>942</v>
      </c>
      <c r="B230" s="184"/>
      <c r="C230" s="184"/>
      <c r="D230" s="184" t="s">
        <v>943</v>
      </c>
      <c r="E230" s="184"/>
      <c r="F230" s="185"/>
      <c r="G230" s="184"/>
      <c r="H230" s="184"/>
      <c r="I230" s="184"/>
      <c r="J230" s="184"/>
      <c r="K230" s="184"/>
      <c r="L230" s="184"/>
      <c r="M230" s="184"/>
      <c r="N230" s="186">
        <v>29985.39</v>
      </c>
      <c r="O230" s="187">
        <v>8.2998389295829894E-2</v>
      </c>
    </row>
    <row r="231" spans="1:15">
      <c r="A231" s="184" t="s">
        <v>944</v>
      </c>
      <c r="B231" s="184"/>
      <c r="C231" s="184"/>
      <c r="D231" s="184" t="s">
        <v>945</v>
      </c>
      <c r="E231" s="184"/>
      <c r="F231" s="185"/>
      <c r="G231" s="184"/>
      <c r="H231" s="184"/>
      <c r="I231" s="184"/>
      <c r="J231" s="184"/>
      <c r="K231" s="184"/>
      <c r="L231" s="184"/>
      <c r="M231" s="184"/>
      <c r="N231" s="186">
        <v>6321.74</v>
      </c>
      <c r="O231" s="187">
        <v>1.7498329604751502E-2</v>
      </c>
    </row>
    <row r="232" spans="1:15" ht="38.25">
      <c r="A232" s="188" t="s">
        <v>946</v>
      </c>
      <c r="B232" s="189" t="s">
        <v>947</v>
      </c>
      <c r="C232" s="188" t="s">
        <v>355</v>
      </c>
      <c r="D232" s="188" t="s">
        <v>948</v>
      </c>
      <c r="E232" s="190" t="s">
        <v>369</v>
      </c>
      <c r="F232" s="189">
        <v>147.12</v>
      </c>
      <c r="G232" s="191">
        <v>17.54</v>
      </c>
      <c r="H232" s="191">
        <v>1.72</v>
      </c>
      <c r="I232" s="191">
        <v>23.71</v>
      </c>
      <c r="J232" s="191">
        <v>42.97</v>
      </c>
      <c r="K232" s="191">
        <v>2580.48</v>
      </c>
      <c r="L232" s="191">
        <v>253.04</v>
      </c>
      <c r="M232" s="191">
        <v>3488.22</v>
      </c>
      <c r="N232" s="191">
        <v>6321.74</v>
      </c>
      <c r="O232" s="192">
        <v>1.7498329604751502E-2</v>
      </c>
    </row>
    <row r="233" spans="1:15">
      <c r="A233" s="184" t="s">
        <v>949</v>
      </c>
      <c r="B233" s="184"/>
      <c r="C233" s="184"/>
      <c r="D233" s="184" t="s">
        <v>950</v>
      </c>
      <c r="E233" s="184"/>
      <c r="F233" s="185"/>
      <c r="G233" s="184"/>
      <c r="H233" s="184"/>
      <c r="I233" s="184"/>
      <c r="J233" s="184"/>
      <c r="K233" s="184"/>
      <c r="L233" s="184"/>
      <c r="M233" s="184"/>
      <c r="N233" s="186">
        <v>21795.82</v>
      </c>
      <c r="O233" s="187">
        <v>6.0329979145905231E-2</v>
      </c>
    </row>
    <row r="234" spans="1:15" ht="38.25">
      <c r="A234" s="188" t="s">
        <v>951</v>
      </c>
      <c r="B234" s="189" t="s">
        <v>952</v>
      </c>
      <c r="C234" s="188" t="s">
        <v>38</v>
      </c>
      <c r="D234" s="188" t="s">
        <v>953</v>
      </c>
      <c r="E234" s="190" t="s">
        <v>369</v>
      </c>
      <c r="F234" s="189">
        <v>147.12</v>
      </c>
      <c r="G234" s="191">
        <v>18.84</v>
      </c>
      <c r="H234" s="191">
        <v>1.89</v>
      </c>
      <c r="I234" s="191">
        <v>127.42</v>
      </c>
      <c r="J234" s="191">
        <v>148.15</v>
      </c>
      <c r="K234" s="191">
        <v>2771.74</v>
      </c>
      <c r="L234" s="191">
        <v>278.05</v>
      </c>
      <c r="M234" s="191">
        <v>18746.03</v>
      </c>
      <c r="N234" s="191">
        <v>21795.82</v>
      </c>
      <c r="O234" s="192">
        <v>6.0329979145905231E-2</v>
      </c>
    </row>
    <row r="235" spans="1:15">
      <c r="A235" s="184" t="s">
        <v>954</v>
      </c>
      <c r="B235" s="184"/>
      <c r="C235" s="184"/>
      <c r="D235" s="184" t="s">
        <v>955</v>
      </c>
      <c r="E235" s="184"/>
      <c r="F235" s="185"/>
      <c r="G235" s="184"/>
      <c r="H235" s="184"/>
      <c r="I235" s="184"/>
      <c r="J235" s="184"/>
      <c r="K235" s="184"/>
      <c r="L235" s="184"/>
      <c r="M235" s="184"/>
      <c r="N235" s="186">
        <v>1055.98</v>
      </c>
      <c r="O235" s="187">
        <v>2.922911428819517E-3</v>
      </c>
    </row>
    <row r="236" spans="1:15" ht="38.25">
      <c r="A236" s="188" t="s">
        <v>956</v>
      </c>
      <c r="B236" s="189" t="s">
        <v>957</v>
      </c>
      <c r="C236" s="188" t="s">
        <v>38</v>
      </c>
      <c r="D236" s="188" t="s">
        <v>958</v>
      </c>
      <c r="E236" s="190" t="s">
        <v>400</v>
      </c>
      <c r="F236" s="189">
        <v>69.84</v>
      </c>
      <c r="G236" s="191">
        <v>1.93</v>
      </c>
      <c r="H236" s="191">
        <v>0.19</v>
      </c>
      <c r="I236" s="191">
        <v>13</v>
      </c>
      <c r="J236" s="191">
        <v>15.12</v>
      </c>
      <c r="K236" s="191">
        <v>134.79</v>
      </c>
      <c r="L236" s="191">
        <v>13.26</v>
      </c>
      <c r="M236" s="191">
        <v>907.93</v>
      </c>
      <c r="N236" s="191">
        <v>1055.98</v>
      </c>
      <c r="O236" s="192">
        <v>2.922911428819517E-3</v>
      </c>
    </row>
    <row r="237" spans="1:15">
      <c r="A237" s="184" t="s">
        <v>959</v>
      </c>
      <c r="B237" s="184"/>
      <c r="C237" s="184"/>
      <c r="D237" s="184" t="s">
        <v>960</v>
      </c>
      <c r="E237" s="184"/>
      <c r="F237" s="185"/>
      <c r="G237" s="184"/>
      <c r="H237" s="184"/>
      <c r="I237" s="184"/>
      <c r="J237" s="184"/>
      <c r="K237" s="184"/>
      <c r="L237" s="184"/>
      <c r="M237" s="184"/>
      <c r="N237" s="186">
        <v>811.85</v>
      </c>
      <c r="O237" s="187">
        <v>2.2471691163536475E-3</v>
      </c>
    </row>
    <row r="238" spans="1:15" ht="25.5">
      <c r="A238" s="188" t="s">
        <v>961</v>
      </c>
      <c r="B238" s="189" t="s">
        <v>962</v>
      </c>
      <c r="C238" s="188" t="s">
        <v>38</v>
      </c>
      <c r="D238" s="188" t="s">
        <v>963</v>
      </c>
      <c r="E238" s="190" t="s">
        <v>400</v>
      </c>
      <c r="F238" s="189">
        <v>5.28</v>
      </c>
      <c r="G238" s="191">
        <v>17.22</v>
      </c>
      <c r="H238" s="191">
        <v>1.59</v>
      </c>
      <c r="I238" s="191">
        <v>134.94999999999999</v>
      </c>
      <c r="J238" s="191">
        <v>153.76</v>
      </c>
      <c r="K238" s="191">
        <v>90.92</v>
      </c>
      <c r="L238" s="191">
        <v>8.39</v>
      </c>
      <c r="M238" s="191">
        <v>712.54</v>
      </c>
      <c r="N238" s="191">
        <v>811.85</v>
      </c>
      <c r="O238" s="192">
        <v>2.2471691163536475E-3</v>
      </c>
    </row>
    <row r="239" spans="1:15">
      <c r="A239" s="184" t="s">
        <v>964</v>
      </c>
      <c r="B239" s="184"/>
      <c r="C239" s="184"/>
      <c r="D239" s="184" t="s">
        <v>965</v>
      </c>
      <c r="E239" s="184"/>
      <c r="F239" s="185"/>
      <c r="G239" s="184"/>
      <c r="H239" s="184"/>
      <c r="I239" s="184"/>
      <c r="J239" s="184"/>
      <c r="K239" s="184"/>
      <c r="L239" s="184"/>
      <c r="M239" s="184"/>
      <c r="N239" s="186">
        <v>16365.66</v>
      </c>
      <c r="O239" s="187">
        <v>4.5299508185926263E-2</v>
      </c>
    </row>
    <row r="240" spans="1:15">
      <c r="A240" s="184" t="s">
        <v>966</v>
      </c>
      <c r="B240" s="184"/>
      <c r="C240" s="184"/>
      <c r="D240" s="184" t="s">
        <v>967</v>
      </c>
      <c r="E240" s="184"/>
      <c r="F240" s="185"/>
      <c r="G240" s="184"/>
      <c r="H240" s="184"/>
      <c r="I240" s="184"/>
      <c r="J240" s="184"/>
      <c r="K240" s="184"/>
      <c r="L240" s="184"/>
      <c r="M240" s="184"/>
      <c r="N240" s="186">
        <v>8078.34</v>
      </c>
      <c r="O240" s="187">
        <v>2.2360529850839844E-2</v>
      </c>
    </row>
    <row r="241" spans="1:15">
      <c r="A241" s="188" t="s">
        <v>968</v>
      </c>
      <c r="B241" s="189" t="s">
        <v>969</v>
      </c>
      <c r="C241" s="188" t="s">
        <v>355</v>
      </c>
      <c r="D241" s="188" t="s">
        <v>970</v>
      </c>
      <c r="E241" s="190" t="s">
        <v>369</v>
      </c>
      <c r="F241" s="189">
        <v>147.12</v>
      </c>
      <c r="G241" s="191">
        <v>19.39</v>
      </c>
      <c r="H241" s="191">
        <v>2.94</v>
      </c>
      <c r="I241" s="191">
        <v>12.5</v>
      </c>
      <c r="J241" s="191">
        <v>34.83</v>
      </c>
      <c r="K241" s="191">
        <v>2852.65</v>
      </c>
      <c r="L241" s="191">
        <v>432.53</v>
      </c>
      <c r="M241" s="191">
        <v>1839</v>
      </c>
      <c r="N241" s="191">
        <v>5124.18</v>
      </c>
      <c r="O241" s="192">
        <v>1.4183530261300774E-2</v>
      </c>
    </row>
    <row r="242" spans="1:15">
      <c r="A242" s="188" t="s">
        <v>971</v>
      </c>
      <c r="B242" s="189" t="s">
        <v>972</v>
      </c>
      <c r="C242" s="188" t="s">
        <v>355</v>
      </c>
      <c r="D242" s="188" t="s">
        <v>973</v>
      </c>
      <c r="E242" s="190" t="s">
        <v>369</v>
      </c>
      <c r="F242" s="189">
        <v>147.12</v>
      </c>
      <c r="G242" s="191">
        <v>2.41</v>
      </c>
      <c r="H242" s="191">
        <v>0.36</v>
      </c>
      <c r="I242" s="191">
        <v>2.42</v>
      </c>
      <c r="J242" s="191">
        <v>5.19</v>
      </c>
      <c r="K242" s="191">
        <v>354.55</v>
      </c>
      <c r="L242" s="191">
        <v>52.96</v>
      </c>
      <c r="M242" s="191">
        <v>356.04</v>
      </c>
      <c r="N242" s="191">
        <v>763.55</v>
      </c>
      <c r="O242" s="192">
        <v>2.1134766013325462E-3</v>
      </c>
    </row>
    <row r="243" spans="1:15" ht="25.5">
      <c r="A243" s="188" t="s">
        <v>974</v>
      </c>
      <c r="B243" s="189" t="s">
        <v>975</v>
      </c>
      <c r="C243" s="188" t="s">
        <v>355</v>
      </c>
      <c r="D243" s="188" t="s">
        <v>976</v>
      </c>
      <c r="E243" s="190" t="s">
        <v>369</v>
      </c>
      <c r="F243" s="189">
        <v>147.12</v>
      </c>
      <c r="G243" s="191">
        <v>5.92</v>
      </c>
      <c r="H243" s="191">
        <v>0.89</v>
      </c>
      <c r="I243" s="191">
        <v>8.08</v>
      </c>
      <c r="J243" s="191">
        <v>14.89</v>
      </c>
      <c r="K243" s="191">
        <v>870.95</v>
      </c>
      <c r="L243" s="191">
        <v>130.93</v>
      </c>
      <c r="M243" s="191">
        <v>1188.73</v>
      </c>
      <c r="N243" s="191">
        <v>2190.61</v>
      </c>
      <c r="O243" s="192">
        <v>6.063522988206521E-3</v>
      </c>
    </row>
    <row r="244" spans="1:15">
      <c r="A244" s="184" t="s">
        <v>977</v>
      </c>
      <c r="B244" s="184"/>
      <c r="C244" s="184"/>
      <c r="D244" s="184" t="s">
        <v>978</v>
      </c>
      <c r="E244" s="184"/>
      <c r="F244" s="185"/>
      <c r="G244" s="184"/>
      <c r="H244" s="184"/>
      <c r="I244" s="184"/>
      <c r="J244" s="184"/>
      <c r="K244" s="184"/>
      <c r="L244" s="184"/>
      <c r="M244" s="184"/>
      <c r="N244" s="186">
        <v>8287.32</v>
      </c>
      <c r="O244" s="187">
        <v>2.2938978335086423E-2</v>
      </c>
    </row>
    <row r="245" spans="1:15">
      <c r="A245" s="188" t="s">
        <v>979</v>
      </c>
      <c r="B245" s="189" t="s">
        <v>980</v>
      </c>
      <c r="C245" s="188" t="s">
        <v>355</v>
      </c>
      <c r="D245" s="188" t="s">
        <v>981</v>
      </c>
      <c r="E245" s="190" t="s">
        <v>369</v>
      </c>
      <c r="F245" s="189">
        <v>223.68</v>
      </c>
      <c r="G245" s="191">
        <v>9.43</v>
      </c>
      <c r="H245" s="191">
        <v>1.43</v>
      </c>
      <c r="I245" s="191">
        <v>9.52</v>
      </c>
      <c r="J245" s="191">
        <v>20.38</v>
      </c>
      <c r="K245" s="191">
        <v>2109.3000000000002</v>
      </c>
      <c r="L245" s="191">
        <v>319.86</v>
      </c>
      <c r="M245" s="191">
        <v>2129.4299999999998</v>
      </c>
      <c r="N245" s="191">
        <v>4558.59</v>
      </c>
      <c r="O245" s="192">
        <v>1.2617999214286598E-2</v>
      </c>
    </row>
    <row r="246" spans="1:15">
      <c r="A246" s="188" t="s">
        <v>982</v>
      </c>
      <c r="B246" s="189" t="s">
        <v>983</v>
      </c>
      <c r="C246" s="188" t="s">
        <v>355</v>
      </c>
      <c r="D246" s="188" t="s">
        <v>984</v>
      </c>
      <c r="E246" s="190" t="s">
        <v>369</v>
      </c>
      <c r="F246" s="189">
        <v>223.68</v>
      </c>
      <c r="G246" s="191">
        <v>1.73</v>
      </c>
      <c r="H246" s="191">
        <v>0.26</v>
      </c>
      <c r="I246" s="191">
        <v>2.21</v>
      </c>
      <c r="J246" s="191">
        <v>4.2</v>
      </c>
      <c r="K246" s="191">
        <v>386.96</v>
      </c>
      <c r="L246" s="191">
        <v>58.15</v>
      </c>
      <c r="M246" s="191">
        <v>494.34</v>
      </c>
      <c r="N246" s="191">
        <v>939.45</v>
      </c>
      <c r="O246" s="192">
        <v>2.6003609365750253E-3</v>
      </c>
    </row>
    <row r="247" spans="1:15" ht="25.5">
      <c r="A247" s="188" t="s">
        <v>985</v>
      </c>
      <c r="B247" s="189" t="s">
        <v>986</v>
      </c>
      <c r="C247" s="188" t="s">
        <v>355</v>
      </c>
      <c r="D247" s="188" t="s">
        <v>987</v>
      </c>
      <c r="E247" s="190" t="s">
        <v>369</v>
      </c>
      <c r="F247" s="189">
        <v>223.68</v>
      </c>
      <c r="G247" s="191">
        <v>4.25</v>
      </c>
      <c r="H247" s="191">
        <v>0.64</v>
      </c>
      <c r="I247" s="191">
        <v>7.58</v>
      </c>
      <c r="J247" s="191">
        <v>12.47</v>
      </c>
      <c r="K247" s="191">
        <v>950.64</v>
      </c>
      <c r="L247" s="191">
        <v>143.15</v>
      </c>
      <c r="M247" s="191">
        <v>1695.49</v>
      </c>
      <c r="N247" s="191">
        <v>2789.28</v>
      </c>
      <c r="O247" s="192">
        <v>7.720618184224798E-3</v>
      </c>
    </row>
    <row r="248" spans="1:15">
      <c r="A248" s="184" t="s">
        <v>988</v>
      </c>
      <c r="B248" s="184"/>
      <c r="C248" s="184"/>
      <c r="D248" s="184" t="s">
        <v>989</v>
      </c>
      <c r="E248" s="184"/>
      <c r="F248" s="185"/>
      <c r="G248" s="184"/>
      <c r="H248" s="184"/>
      <c r="I248" s="184"/>
      <c r="J248" s="184"/>
      <c r="K248" s="184"/>
      <c r="L248" s="184"/>
      <c r="M248" s="184"/>
      <c r="N248" s="186">
        <v>0</v>
      </c>
      <c r="O248" s="187">
        <v>0</v>
      </c>
    </row>
    <row r="249" spans="1:15">
      <c r="A249" s="184" t="s">
        <v>990</v>
      </c>
      <c r="B249" s="184"/>
      <c r="C249" s="184"/>
      <c r="D249" s="184" t="s">
        <v>991</v>
      </c>
      <c r="E249" s="184"/>
      <c r="F249" s="185"/>
      <c r="G249" s="184"/>
      <c r="H249" s="184"/>
      <c r="I249" s="184"/>
      <c r="J249" s="184"/>
      <c r="K249" s="184"/>
      <c r="L249" s="184"/>
      <c r="M249" s="184"/>
      <c r="N249" s="186">
        <v>0</v>
      </c>
      <c r="O249" s="187">
        <v>0</v>
      </c>
    </row>
    <row r="250" spans="1:15">
      <c r="A250" s="184" t="s">
        <v>992</v>
      </c>
      <c r="B250" s="184"/>
      <c r="C250" s="184"/>
      <c r="D250" s="184" t="s">
        <v>993</v>
      </c>
      <c r="E250" s="184"/>
      <c r="F250" s="185"/>
      <c r="G250" s="184"/>
      <c r="H250" s="184"/>
      <c r="I250" s="184"/>
      <c r="J250" s="184"/>
      <c r="K250" s="184"/>
      <c r="L250" s="184"/>
      <c r="M250" s="184"/>
      <c r="N250" s="186">
        <v>0</v>
      </c>
      <c r="O250" s="187">
        <v>0</v>
      </c>
    </row>
    <row r="251" spans="1:15">
      <c r="A251" s="193"/>
      <c r="B251" s="193"/>
      <c r="C251" s="193"/>
      <c r="D251" s="193"/>
      <c r="E251" s="193"/>
      <c r="F251" s="193"/>
      <c r="G251" s="193"/>
      <c r="H251" s="193"/>
      <c r="I251" s="193"/>
      <c r="J251" s="193" t="s">
        <v>41</v>
      </c>
      <c r="K251" s="193" t="s">
        <v>994</v>
      </c>
      <c r="L251" s="193" t="s">
        <v>995</v>
      </c>
      <c r="M251" s="193" t="s">
        <v>996</v>
      </c>
      <c r="N251" s="193" t="s">
        <v>997</v>
      </c>
      <c r="O251" s="193"/>
    </row>
    <row r="252" spans="1:15" ht="15">
      <c r="A252" s="194"/>
      <c r="B252" s="194"/>
      <c r="C252" s="194"/>
      <c r="D252" s="194"/>
      <c r="E252" s="194"/>
      <c r="F252" s="194"/>
      <c r="G252" s="194"/>
      <c r="H252" s="194"/>
      <c r="I252" s="194"/>
      <c r="J252" s="194"/>
      <c r="K252" s="183" t="s">
        <v>35</v>
      </c>
      <c r="L252" s="183" t="s">
        <v>36</v>
      </c>
      <c r="M252" s="183" t="s">
        <v>37</v>
      </c>
      <c r="N252" s="183" t="s">
        <v>33</v>
      </c>
      <c r="O252" s="194"/>
    </row>
    <row r="253" spans="1:15">
      <c r="A253" s="219"/>
      <c r="B253" s="219"/>
      <c r="C253" s="219"/>
      <c r="D253" s="195"/>
      <c r="E253" s="193"/>
      <c r="F253" s="193"/>
      <c r="G253" s="193"/>
      <c r="H253" s="193"/>
      <c r="I253" s="193"/>
      <c r="J253" s="193"/>
      <c r="K253" s="220" t="s">
        <v>42</v>
      </c>
      <c r="L253" s="219"/>
      <c r="M253" s="221">
        <v>361276.77</v>
      </c>
      <c r="N253" s="219"/>
      <c r="O253" s="219"/>
    </row>
    <row r="254" spans="1:15">
      <c r="A254" s="219"/>
      <c r="B254" s="219"/>
      <c r="C254" s="219"/>
      <c r="D254" s="195"/>
      <c r="E254" s="193"/>
      <c r="F254" s="193"/>
      <c r="G254" s="193"/>
      <c r="H254" s="193"/>
      <c r="I254" s="193"/>
      <c r="J254" s="193"/>
      <c r="K254" s="220" t="s">
        <v>43</v>
      </c>
      <c r="L254" s="219"/>
      <c r="M254" s="221">
        <v>0</v>
      </c>
      <c r="N254" s="219"/>
      <c r="O254" s="219"/>
    </row>
    <row r="255" spans="1:15">
      <c r="A255" s="219"/>
      <c r="B255" s="219"/>
      <c r="C255" s="219"/>
      <c r="D255" s="195"/>
      <c r="E255" s="193"/>
      <c r="F255" s="193"/>
      <c r="G255" s="193"/>
      <c r="H255" s="193"/>
      <c r="I255" s="193"/>
      <c r="J255" s="193"/>
      <c r="K255" s="220" t="s">
        <v>44</v>
      </c>
      <c r="L255" s="219"/>
      <c r="M255" s="221">
        <v>361276.77</v>
      </c>
      <c r="N255" s="219"/>
      <c r="O255" s="219"/>
    </row>
  </sheetData>
  <mergeCells count="25">
    <mergeCell ref="F7:F8"/>
    <mergeCell ref="A6:O6"/>
    <mergeCell ref="G7:J7"/>
    <mergeCell ref="K7:N7"/>
    <mergeCell ref="O7:O8"/>
    <mergeCell ref="A7:A8"/>
    <mergeCell ref="B7:B8"/>
    <mergeCell ref="C7:C8"/>
    <mergeCell ref="D7:D8"/>
    <mergeCell ref="E7:E8"/>
    <mergeCell ref="E4:G4"/>
    <mergeCell ref="H4:J4"/>
    <mergeCell ref="E5:G5"/>
    <mergeCell ref="H5:J5"/>
    <mergeCell ref="K4:O4"/>
    <mergeCell ref="K5:O5"/>
    <mergeCell ref="A255:C255"/>
    <mergeCell ref="K255:L255"/>
    <mergeCell ref="M255:O255"/>
    <mergeCell ref="A253:C253"/>
    <mergeCell ref="K253:L253"/>
    <mergeCell ref="M253:O253"/>
    <mergeCell ref="A254:C254"/>
    <mergeCell ref="K254:L254"/>
    <mergeCell ref="M254:O254"/>
  </mergeCells>
  <pageMargins left="0.51180555555555496" right="0.51180555555555496" top="0.78749999999999998" bottom="0.78749999999999998" header="0.51180555555555496" footer="0.51180555555555496"/>
  <pageSetup paperSize="9" scale="37" firstPageNumber="0" orientation="portrait" horizontalDpi="300" verticalDpi="300"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H255"/>
  <sheetViews>
    <sheetView view="pageBreakPreview" zoomScale="85" zoomScaleNormal="90" zoomScalePageLayoutView="85" workbookViewId="0">
      <selection activeCell="D12" sqref="D12"/>
    </sheetView>
  </sheetViews>
  <sheetFormatPr defaultColWidth="8" defaultRowHeight="14.25"/>
  <cols>
    <col min="1" max="1" width="10.375" style="37" customWidth="1"/>
    <col min="2" max="2" width="13.25" style="37" customWidth="1"/>
    <col min="3" max="3" width="10.375" style="37" customWidth="1"/>
    <col min="4" max="4" width="62.5" style="37" customWidth="1"/>
    <col min="5" max="5" width="5.25" style="37" customWidth="1"/>
    <col min="6" max="12" width="10.375" style="37" customWidth="1"/>
    <col min="13" max="13" width="15.375" style="37" customWidth="1"/>
    <col min="14" max="14" width="15.875" style="37" customWidth="1"/>
    <col min="15" max="15" width="10.375" style="37" customWidth="1"/>
    <col min="1022" max="1022" width="10.5" customWidth="1"/>
  </cols>
  <sheetData>
    <row r="1" spans="1:1022" s="40" customFormat="1" ht="26.25">
      <c r="A1" s="38" t="s">
        <v>45</v>
      </c>
      <c r="B1" s="39"/>
      <c r="C1" s="39"/>
      <c r="D1" s="39"/>
      <c r="E1" s="39"/>
      <c r="F1" s="39"/>
      <c r="G1" s="39"/>
      <c r="H1" s="39"/>
      <c r="I1" s="39"/>
      <c r="J1" s="39"/>
      <c r="K1" s="39"/>
      <c r="L1" s="39"/>
      <c r="M1" s="39"/>
      <c r="N1" s="39"/>
      <c r="O1" s="39"/>
      <c r="AMH1"/>
    </row>
    <row r="2" spans="1:1022" s="40" customFormat="1">
      <c r="A2" s="41" t="s">
        <v>21</v>
      </c>
      <c r="B2" s="39"/>
      <c r="C2" s="39"/>
      <c r="D2" s="39"/>
      <c r="E2" s="39"/>
      <c r="F2" s="39"/>
      <c r="G2" s="39"/>
      <c r="H2" s="39"/>
      <c r="I2" s="39"/>
      <c r="J2" s="39"/>
      <c r="K2" s="39"/>
      <c r="L2" s="39"/>
      <c r="M2" s="39"/>
      <c r="N2" s="39"/>
      <c r="O2" s="39"/>
      <c r="AMH2"/>
    </row>
    <row r="3" spans="1:1022" s="40" customFormat="1">
      <c r="A3" s="41"/>
      <c r="B3" s="39"/>
      <c r="C3" s="39"/>
      <c r="D3" s="39"/>
      <c r="E3" s="39"/>
      <c r="F3" s="39"/>
      <c r="G3" s="39"/>
      <c r="H3" s="39"/>
      <c r="I3" s="39"/>
      <c r="J3" s="39"/>
      <c r="K3" s="39"/>
      <c r="L3" s="39"/>
      <c r="M3" s="39"/>
      <c r="N3" s="39"/>
      <c r="O3" s="39"/>
      <c r="AMH3"/>
    </row>
    <row r="4" spans="1:1022" ht="12.75" customHeight="1">
      <c r="A4" s="196"/>
      <c r="B4" s="196"/>
      <c r="C4" s="196"/>
      <c r="D4" s="196" t="s">
        <v>22</v>
      </c>
      <c r="E4" s="231" t="s">
        <v>23</v>
      </c>
      <c r="F4" s="231"/>
      <c r="G4" s="231"/>
      <c r="H4" s="231" t="s">
        <v>24</v>
      </c>
      <c r="I4" s="231"/>
      <c r="J4" s="231"/>
      <c r="K4" s="231" t="s">
        <v>25</v>
      </c>
      <c r="L4" s="231"/>
      <c r="M4" s="231"/>
      <c r="N4" s="231"/>
      <c r="O4" s="231"/>
    </row>
    <row r="5" spans="1:1022" ht="79.150000000000006" customHeight="1">
      <c r="A5" s="197"/>
      <c r="B5" s="197"/>
      <c r="C5" s="197"/>
      <c r="D5" s="197" t="s">
        <v>1003</v>
      </c>
      <c r="E5" s="229" t="s">
        <v>326</v>
      </c>
      <c r="F5" s="229"/>
      <c r="G5" s="229"/>
      <c r="H5" s="229" t="s">
        <v>327</v>
      </c>
      <c r="I5" s="229"/>
      <c r="J5" s="229"/>
      <c r="K5" s="229" t="s">
        <v>998</v>
      </c>
      <c r="L5" s="229"/>
      <c r="M5" s="229"/>
      <c r="N5" s="229"/>
      <c r="O5" s="229"/>
    </row>
    <row r="6" spans="1:1022" ht="12.75" customHeight="1">
      <c r="A6" s="235" t="s">
        <v>288</v>
      </c>
      <c r="B6" s="236"/>
      <c r="C6" s="236"/>
      <c r="D6" s="236"/>
      <c r="E6" s="236"/>
      <c r="F6" s="236"/>
      <c r="G6" s="236"/>
      <c r="H6" s="236"/>
      <c r="I6" s="236"/>
      <c r="J6" s="236"/>
      <c r="K6" s="236"/>
      <c r="L6" s="236"/>
      <c r="M6" s="236"/>
      <c r="N6" s="236"/>
      <c r="O6" s="236"/>
    </row>
    <row r="7" spans="1:1022" ht="12.75" customHeight="1">
      <c r="A7" s="232" t="s">
        <v>26</v>
      </c>
      <c r="B7" s="233" t="s">
        <v>27</v>
      </c>
      <c r="C7" s="232" t="s">
        <v>28</v>
      </c>
      <c r="D7" s="232" t="s">
        <v>29</v>
      </c>
      <c r="E7" s="234" t="s">
        <v>30</v>
      </c>
      <c r="F7" s="233" t="s">
        <v>31</v>
      </c>
      <c r="G7" s="234" t="s">
        <v>32</v>
      </c>
      <c r="H7" s="232"/>
      <c r="I7" s="232"/>
      <c r="J7" s="232"/>
      <c r="K7" s="234" t="s">
        <v>33</v>
      </c>
      <c r="L7" s="232"/>
      <c r="M7" s="232"/>
      <c r="N7" s="232"/>
      <c r="O7" s="233" t="s">
        <v>34</v>
      </c>
    </row>
    <row r="8" spans="1:1022" ht="15">
      <c r="A8" s="233"/>
      <c r="B8" s="233"/>
      <c r="C8" s="233"/>
      <c r="D8" s="233"/>
      <c r="E8" s="233"/>
      <c r="F8" s="233"/>
      <c r="G8" s="198" t="s">
        <v>35</v>
      </c>
      <c r="H8" s="198" t="s">
        <v>36</v>
      </c>
      <c r="I8" s="198" t="s">
        <v>37</v>
      </c>
      <c r="J8" s="198" t="s">
        <v>33</v>
      </c>
      <c r="K8" s="198" t="s">
        <v>35</v>
      </c>
      <c r="L8" s="198" t="s">
        <v>36</v>
      </c>
      <c r="M8" s="198" t="s">
        <v>37</v>
      </c>
      <c r="N8" s="198" t="s">
        <v>33</v>
      </c>
      <c r="O8" s="233"/>
    </row>
    <row r="9" spans="1:1022">
      <c r="A9" s="199" t="s">
        <v>329</v>
      </c>
      <c r="B9" s="199"/>
      <c r="C9" s="199"/>
      <c r="D9" s="199" t="s">
        <v>330</v>
      </c>
      <c r="E9" s="199"/>
      <c r="F9" s="200"/>
      <c r="G9" s="199"/>
      <c r="H9" s="199"/>
      <c r="I9" s="199"/>
      <c r="J9" s="199"/>
      <c r="K9" s="199"/>
      <c r="L9" s="199"/>
      <c r="M9" s="199"/>
      <c r="N9" s="201">
        <v>2427.7399999999998</v>
      </c>
      <c r="O9" s="202">
        <v>6.4224180999103543E-3</v>
      </c>
    </row>
    <row r="10" spans="1:1022">
      <c r="A10" s="199" t="s">
        <v>331</v>
      </c>
      <c r="B10" s="199"/>
      <c r="C10" s="199"/>
      <c r="D10" s="199" t="s">
        <v>332</v>
      </c>
      <c r="E10" s="199"/>
      <c r="F10" s="200"/>
      <c r="G10" s="199"/>
      <c r="H10" s="199"/>
      <c r="I10" s="199"/>
      <c r="J10" s="199"/>
      <c r="K10" s="199"/>
      <c r="L10" s="199"/>
      <c r="M10" s="199"/>
      <c r="N10" s="201">
        <v>351.21</v>
      </c>
      <c r="O10" s="202">
        <v>9.2910174107174389E-4</v>
      </c>
    </row>
    <row r="11" spans="1:1022">
      <c r="A11" s="203" t="s">
        <v>333</v>
      </c>
      <c r="B11" s="204" t="s">
        <v>334</v>
      </c>
      <c r="C11" s="203" t="s">
        <v>38</v>
      </c>
      <c r="D11" s="203" t="s">
        <v>335</v>
      </c>
      <c r="E11" s="205" t="s">
        <v>336</v>
      </c>
      <c r="F11" s="204">
        <v>1</v>
      </c>
      <c r="G11" s="206">
        <v>0</v>
      </c>
      <c r="H11" s="206">
        <v>0</v>
      </c>
      <c r="I11" s="206">
        <v>96.62</v>
      </c>
      <c r="J11" s="206">
        <v>96.62</v>
      </c>
      <c r="K11" s="206">
        <v>0</v>
      </c>
      <c r="L11" s="206">
        <v>0</v>
      </c>
      <c r="M11" s="206">
        <v>96.62</v>
      </c>
      <c r="N11" s="206">
        <v>96.62</v>
      </c>
      <c r="O11" s="207">
        <v>2.5560152109094816E-4</v>
      </c>
    </row>
    <row r="12" spans="1:1022">
      <c r="A12" s="203" t="s">
        <v>337</v>
      </c>
      <c r="B12" s="204" t="s">
        <v>338</v>
      </c>
      <c r="C12" s="203" t="s">
        <v>38</v>
      </c>
      <c r="D12" s="203" t="s">
        <v>339</v>
      </c>
      <c r="E12" s="205" t="s">
        <v>336</v>
      </c>
      <c r="F12" s="204">
        <v>1</v>
      </c>
      <c r="G12" s="206">
        <v>0</v>
      </c>
      <c r="H12" s="206">
        <v>0</v>
      </c>
      <c r="I12" s="206">
        <v>254.59</v>
      </c>
      <c r="J12" s="206">
        <v>254.59</v>
      </c>
      <c r="K12" s="206">
        <v>0</v>
      </c>
      <c r="L12" s="206">
        <v>0</v>
      </c>
      <c r="M12" s="206">
        <v>254.59</v>
      </c>
      <c r="N12" s="206">
        <v>254.59</v>
      </c>
      <c r="O12" s="207">
        <v>6.7350021998079579E-4</v>
      </c>
    </row>
    <row r="13" spans="1:1022">
      <c r="A13" s="199" t="s">
        <v>340</v>
      </c>
      <c r="B13" s="199"/>
      <c r="C13" s="199"/>
      <c r="D13" s="199" t="s">
        <v>341</v>
      </c>
      <c r="E13" s="199"/>
      <c r="F13" s="200"/>
      <c r="G13" s="199"/>
      <c r="H13" s="199"/>
      <c r="I13" s="199"/>
      <c r="J13" s="199"/>
      <c r="K13" s="199"/>
      <c r="L13" s="199"/>
      <c r="M13" s="199"/>
      <c r="N13" s="201">
        <v>2076.5300000000002</v>
      </c>
      <c r="O13" s="202">
        <v>5.4933163588386106E-3</v>
      </c>
    </row>
    <row r="14" spans="1:1022" ht="25.5">
      <c r="A14" s="203" t="s">
        <v>342</v>
      </c>
      <c r="B14" s="204" t="s">
        <v>343</v>
      </c>
      <c r="C14" s="203" t="s">
        <v>38</v>
      </c>
      <c r="D14" s="203" t="s">
        <v>344</v>
      </c>
      <c r="E14" s="205" t="s">
        <v>345</v>
      </c>
      <c r="F14" s="204">
        <v>189.12</v>
      </c>
      <c r="G14" s="206">
        <v>5.87</v>
      </c>
      <c r="H14" s="206">
        <v>0.01</v>
      </c>
      <c r="I14" s="206">
        <v>0.09</v>
      </c>
      <c r="J14" s="206">
        <v>5.97</v>
      </c>
      <c r="K14" s="206">
        <v>1110.1300000000001</v>
      </c>
      <c r="L14" s="206">
        <v>1.89</v>
      </c>
      <c r="M14" s="206">
        <v>17.02</v>
      </c>
      <c r="N14" s="206">
        <v>1129.04</v>
      </c>
      <c r="O14" s="207">
        <v>2.986797157653944E-3</v>
      </c>
    </row>
    <row r="15" spans="1:1022" ht="38.25">
      <c r="A15" s="203" t="s">
        <v>346</v>
      </c>
      <c r="B15" s="204" t="s">
        <v>347</v>
      </c>
      <c r="C15" s="203" t="s">
        <v>38</v>
      </c>
      <c r="D15" s="203" t="s">
        <v>348</v>
      </c>
      <c r="E15" s="205" t="s">
        <v>345</v>
      </c>
      <c r="F15" s="204">
        <v>189.12</v>
      </c>
      <c r="G15" s="206">
        <v>4.93</v>
      </c>
      <c r="H15" s="206">
        <v>0.02</v>
      </c>
      <c r="I15" s="206">
        <v>0.06</v>
      </c>
      <c r="J15" s="206">
        <v>5.01</v>
      </c>
      <c r="K15" s="206">
        <v>932.36</v>
      </c>
      <c r="L15" s="206">
        <v>3.78</v>
      </c>
      <c r="M15" s="206">
        <v>11.35</v>
      </c>
      <c r="N15" s="206">
        <v>947.49</v>
      </c>
      <c r="O15" s="207">
        <v>2.5065192011846662E-3</v>
      </c>
    </row>
    <row r="16" spans="1:1022">
      <c r="A16" s="199" t="s">
        <v>349</v>
      </c>
      <c r="B16" s="199"/>
      <c r="C16" s="199"/>
      <c r="D16" s="199" t="s">
        <v>350</v>
      </c>
      <c r="E16" s="199"/>
      <c r="F16" s="200"/>
      <c r="G16" s="199"/>
      <c r="H16" s="199"/>
      <c r="I16" s="199"/>
      <c r="J16" s="199"/>
      <c r="K16" s="199"/>
      <c r="L16" s="199"/>
      <c r="M16" s="199"/>
      <c r="N16" s="201">
        <v>33785.279999999999</v>
      </c>
      <c r="O16" s="202">
        <v>8.937661931777674E-2</v>
      </c>
    </row>
    <row r="17" spans="1:15">
      <c r="A17" s="199" t="s">
        <v>351</v>
      </c>
      <c r="B17" s="199"/>
      <c r="C17" s="199"/>
      <c r="D17" s="199" t="s">
        <v>352</v>
      </c>
      <c r="E17" s="199"/>
      <c r="F17" s="200"/>
      <c r="G17" s="199"/>
      <c r="H17" s="199"/>
      <c r="I17" s="199"/>
      <c r="J17" s="199"/>
      <c r="K17" s="199"/>
      <c r="L17" s="199"/>
      <c r="M17" s="199"/>
      <c r="N17" s="201">
        <v>33785.279999999999</v>
      </c>
      <c r="O17" s="202">
        <v>8.937661931777674E-2</v>
      </c>
    </row>
    <row r="18" spans="1:15">
      <c r="A18" s="203" t="s">
        <v>353</v>
      </c>
      <c r="B18" s="204" t="s">
        <v>354</v>
      </c>
      <c r="C18" s="203" t="s">
        <v>355</v>
      </c>
      <c r="D18" s="203" t="s">
        <v>356</v>
      </c>
      <c r="E18" s="205" t="s">
        <v>357</v>
      </c>
      <c r="F18" s="204">
        <v>64</v>
      </c>
      <c r="G18" s="206">
        <v>113.62</v>
      </c>
      <c r="H18" s="206">
        <v>0.72</v>
      </c>
      <c r="I18" s="206">
        <v>1.21</v>
      </c>
      <c r="J18" s="206">
        <v>115.55</v>
      </c>
      <c r="K18" s="206">
        <v>7271.68</v>
      </c>
      <c r="L18" s="206">
        <v>46.08</v>
      </c>
      <c r="M18" s="206">
        <v>77.44</v>
      </c>
      <c r="N18" s="206">
        <v>7395.2</v>
      </c>
      <c r="O18" s="207">
        <v>1.9563489637464081E-2</v>
      </c>
    </row>
    <row r="19" spans="1:15">
      <c r="A19" s="203" t="s">
        <v>358</v>
      </c>
      <c r="B19" s="204" t="s">
        <v>359</v>
      </c>
      <c r="C19" s="203" t="s">
        <v>355</v>
      </c>
      <c r="D19" s="203" t="s">
        <v>360</v>
      </c>
      <c r="E19" s="205" t="s">
        <v>361</v>
      </c>
      <c r="F19" s="204">
        <v>4</v>
      </c>
      <c r="G19" s="206">
        <v>6126.07</v>
      </c>
      <c r="H19" s="206">
        <v>243</v>
      </c>
      <c r="I19" s="206">
        <v>228.45</v>
      </c>
      <c r="J19" s="206">
        <v>6597.52</v>
      </c>
      <c r="K19" s="206">
        <v>24504.28</v>
      </c>
      <c r="L19" s="206">
        <v>972</v>
      </c>
      <c r="M19" s="206">
        <v>913.8</v>
      </c>
      <c r="N19" s="206">
        <v>26390.080000000002</v>
      </c>
      <c r="O19" s="207">
        <v>6.9813129680312655E-2</v>
      </c>
    </row>
    <row r="20" spans="1:15">
      <c r="A20" s="199" t="s">
        <v>362</v>
      </c>
      <c r="B20" s="199"/>
      <c r="C20" s="199"/>
      <c r="D20" s="199" t="s">
        <v>363</v>
      </c>
      <c r="E20" s="199"/>
      <c r="F20" s="200"/>
      <c r="G20" s="199"/>
      <c r="H20" s="199"/>
      <c r="I20" s="199"/>
      <c r="J20" s="199"/>
      <c r="K20" s="199"/>
      <c r="L20" s="199"/>
      <c r="M20" s="199"/>
      <c r="N20" s="201">
        <v>5037.5600000000004</v>
      </c>
      <c r="O20" s="202">
        <v>1.3326516234598599E-2</v>
      </c>
    </row>
    <row r="21" spans="1:15">
      <c r="A21" s="199" t="s">
        <v>364</v>
      </c>
      <c r="B21" s="199"/>
      <c r="C21" s="199"/>
      <c r="D21" s="199" t="s">
        <v>365</v>
      </c>
      <c r="E21" s="199"/>
      <c r="F21" s="200"/>
      <c r="G21" s="199"/>
      <c r="H21" s="199"/>
      <c r="I21" s="199"/>
      <c r="J21" s="199"/>
      <c r="K21" s="199"/>
      <c r="L21" s="199"/>
      <c r="M21" s="199"/>
      <c r="N21" s="201">
        <v>824.56</v>
      </c>
      <c r="O21" s="202">
        <v>2.1813163965095444E-3</v>
      </c>
    </row>
    <row r="22" spans="1:15" ht="25.5">
      <c r="A22" s="203" t="s">
        <v>366</v>
      </c>
      <c r="B22" s="204" t="s">
        <v>367</v>
      </c>
      <c r="C22" s="203" t="s">
        <v>38</v>
      </c>
      <c r="D22" s="203" t="s">
        <v>368</v>
      </c>
      <c r="E22" s="205" t="s">
        <v>369</v>
      </c>
      <c r="F22" s="204">
        <v>189.12</v>
      </c>
      <c r="G22" s="206">
        <v>2.4300000000000002</v>
      </c>
      <c r="H22" s="206">
        <v>0.25</v>
      </c>
      <c r="I22" s="206">
        <v>1.68</v>
      </c>
      <c r="J22" s="206">
        <v>4.3600000000000003</v>
      </c>
      <c r="K22" s="206">
        <v>459.56</v>
      </c>
      <c r="L22" s="206">
        <v>47.28</v>
      </c>
      <c r="M22" s="206">
        <v>317.72000000000003</v>
      </c>
      <c r="N22" s="206">
        <v>824.56</v>
      </c>
      <c r="O22" s="207">
        <v>2.1813163965095444E-3</v>
      </c>
    </row>
    <row r="23" spans="1:15">
      <c r="A23" s="199" t="s">
        <v>370</v>
      </c>
      <c r="B23" s="199"/>
      <c r="C23" s="199"/>
      <c r="D23" s="199" t="s">
        <v>371</v>
      </c>
      <c r="E23" s="199"/>
      <c r="F23" s="200"/>
      <c r="G23" s="199"/>
      <c r="H23" s="199"/>
      <c r="I23" s="199"/>
      <c r="J23" s="199"/>
      <c r="K23" s="199"/>
      <c r="L23" s="199"/>
      <c r="M23" s="199"/>
      <c r="N23" s="201">
        <v>4213</v>
      </c>
      <c r="O23" s="202">
        <v>1.1145199838089054E-2</v>
      </c>
    </row>
    <row r="24" spans="1:15" ht="38.25">
      <c r="A24" s="203" t="s">
        <v>372</v>
      </c>
      <c r="B24" s="204" t="s">
        <v>373</v>
      </c>
      <c r="C24" s="203" t="s">
        <v>38</v>
      </c>
      <c r="D24" s="203" t="s">
        <v>374</v>
      </c>
      <c r="E24" s="205" t="s">
        <v>375</v>
      </c>
      <c r="F24" s="204">
        <v>50</v>
      </c>
      <c r="G24" s="206">
        <v>10.97</v>
      </c>
      <c r="H24" s="206">
        <v>1.1499999999999999</v>
      </c>
      <c r="I24" s="206">
        <v>72.14</v>
      </c>
      <c r="J24" s="206">
        <v>84.26</v>
      </c>
      <c r="K24" s="206">
        <v>548.5</v>
      </c>
      <c r="L24" s="206">
        <v>57.5</v>
      </c>
      <c r="M24" s="206">
        <v>3607</v>
      </c>
      <c r="N24" s="206">
        <v>4213</v>
      </c>
      <c r="O24" s="207">
        <v>1.1145199838089054E-2</v>
      </c>
    </row>
    <row r="25" spans="1:15">
      <c r="A25" s="199" t="s">
        <v>376</v>
      </c>
      <c r="B25" s="199"/>
      <c r="C25" s="199"/>
      <c r="D25" s="199" t="s">
        <v>377</v>
      </c>
      <c r="E25" s="199"/>
      <c r="F25" s="200"/>
      <c r="G25" s="199"/>
      <c r="H25" s="199"/>
      <c r="I25" s="199"/>
      <c r="J25" s="199"/>
      <c r="K25" s="199"/>
      <c r="L25" s="199"/>
      <c r="M25" s="199"/>
      <c r="N25" s="201">
        <v>28929.83</v>
      </c>
      <c r="O25" s="202">
        <v>7.6531862480879162E-2</v>
      </c>
    </row>
    <row r="26" spans="1:15">
      <c r="A26" s="199" t="s">
        <v>378</v>
      </c>
      <c r="B26" s="199"/>
      <c r="C26" s="199"/>
      <c r="D26" s="199" t="s">
        <v>379</v>
      </c>
      <c r="E26" s="199"/>
      <c r="F26" s="200"/>
      <c r="G26" s="199"/>
      <c r="H26" s="199"/>
      <c r="I26" s="199"/>
      <c r="J26" s="199"/>
      <c r="K26" s="199"/>
      <c r="L26" s="199"/>
      <c r="M26" s="199"/>
      <c r="N26" s="201">
        <v>25282.53</v>
      </c>
      <c r="O26" s="202">
        <v>6.6883182829926821E-2</v>
      </c>
    </row>
    <row r="27" spans="1:15">
      <c r="A27" s="199" t="s">
        <v>380</v>
      </c>
      <c r="B27" s="199"/>
      <c r="C27" s="199"/>
      <c r="D27" s="199" t="s">
        <v>381</v>
      </c>
      <c r="E27" s="199"/>
      <c r="F27" s="200"/>
      <c r="G27" s="199"/>
      <c r="H27" s="199"/>
      <c r="I27" s="199"/>
      <c r="J27" s="199"/>
      <c r="K27" s="199"/>
      <c r="L27" s="199"/>
      <c r="M27" s="199"/>
      <c r="N27" s="201">
        <v>10277.33</v>
      </c>
      <c r="O27" s="202">
        <v>2.7187965025394681E-2</v>
      </c>
    </row>
    <row r="28" spans="1:15" ht="25.5">
      <c r="A28" s="203" t="s">
        <v>382</v>
      </c>
      <c r="B28" s="204" t="s">
        <v>383</v>
      </c>
      <c r="C28" s="203" t="s">
        <v>355</v>
      </c>
      <c r="D28" s="203" t="s">
        <v>384</v>
      </c>
      <c r="E28" s="205" t="s">
        <v>369</v>
      </c>
      <c r="F28" s="204">
        <v>147.12</v>
      </c>
      <c r="G28" s="206">
        <v>10.08</v>
      </c>
      <c r="H28" s="206">
        <v>1.1100000000000001</v>
      </c>
      <c r="I28" s="206">
        <v>3.07</v>
      </c>
      <c r="J28" s="206">
        <v>14.26</v>
      </c>
      <c r="K28" s="206">
        <v>1482.96</v>
      </c>
      <c r="L28" s="206">
        <v>163.30000000000001</v>
      </c>
      <c r="M28" s="206">
        <v>451.67</v>
      </c>
      <c r="N28" s="206">
        <v>2097.9299999999998</v>
      </c>
      <c r="O28" s="207">
        <v>5.5499285773373298E-3</v>
      </c>
    </row>
    <row r="29" spans="1:15" ht="25.5">
      <c r="A29" s="203" t="s">
        <v>385</v>
      </c>
      <c r="B29" s="204" t="s">
        <v>386</v>
      </c>
      <c r="C29" s="203" t="s">
        <v>38</v>
      </c>
      <c r="D29" s="203" t="s">
        <v>387</v>
      </c>
      <c r="E29" s="205" t="s">
        <v>369</v>
      </c>
      <c r="F29" s="204">
        <v>147.12</v>
      </c>
      <c r="G29" s="206">
        <v>26.13</v>
      </c>
      <c r="H29" s="206">
        <v>2.76</v>
      </c>
      <c r="I29" s="206">
        <v>8.7899999999999991</v>
      </c>
      <c r="J29" s="206">
        <v>37.68</v>
      </c>
      <c r="K29" s="206">
        <v>3844.24</v>
      </c>
      <c r="L29" s="206">
        <v>406.05</v>
      </c>
      <c r="M29" s="206">
        <v>1293.19</v>
      </c>
      <c r="N29" s="206">
        <v>5543.48</v>
      </c>
      <c r="O29" s="207">
        <v>1.4664892570246835E-2</v>
      </c>
    </row>
    <row r="30" spans="1:15" ht="38.25">
      <c r="A30" s="203" t="s">
        <v>388</v>
      </c>
      <c r="B30" s="204" t="s">
        <v>389</v>
      </c>
      <c r="C30" s="203" t="s">
        <v>355</v>
      </c>
      <c r="D30" s="203" t="s">
        <v>390</v>
      </c>
      <c r="E30" s="205" t="s">
        <v>369</v>
      </c>
      <c r="F30" s="204">
        <v>42</v>
      </c>
      <c r="G30" s="206">
        <v>39.159999999999997</v>
      </c>
      <c r="H30" s="206">
        <v>4.25</v>
      </c>
      <c r="I30" s="206">
        <v>19.350000000000001</v>
      </c>
      <c r="J30" s="206">
        <v>62.76</v>
      </c>
      <c r="K30" s="206">
        <v>1644.72</v>
      </c>
      <c r="L30" s="206">
        <v>178.5</v>
      </c>
      <c r="M30" s="206">
        <v>812.7</v>
      </c>
      <c r="N30" s="206">
        <v>2635.92</v>
      </c>
      <c r="O30" s="207">
        <v>6.9731438778105155E-3</v>
      </c>
    </row>
    <row r="31" spans="1:15">
      <c r="A31" s="199" t="s">
        <v>391</v>
      </c>
      <c r="B31" s="199"/>
      <c r="C31" s="199"/>
      <c r="D31" s="199" t="s">
        <v>392</v>
      </c>
      <c r="E31" s="199"/>
      <c r="F31" s="200"/>
      <c r="G31" s="199"/>
      <c r="H31" s="199"/>
      <c r="I31" s="199"/>
      <c r="J31" s="199"/>
      <c r="K31" s="199"/>
      <c r="L31" s="199"/>
      <c r="M31" s="199"/>
      <c r="N31" s="201">
        <v>15005.2</v>
      </c>
      <c r="O31" s="202">
        <v>3.9695217804532133E-2</v>
      </c>
    </row>
    <row r="32" spans="1:15" ht="25.5">
      <c r="A32" s="203" t="s">
        <v>393</v>
      </c>
      <c r="B32" s="204" t="s">
        <v>383</v>
      </c>
      <c r="C32" s="203" t="s">
        <v>355</v>
      </c>
      <c r="D32" s="203" t="s">
        <v>384</v>
      </c>
      <c r="E32" s="205" t="s">
        <v>369</v>
      </c>
      <c r="F32" s="204">
        <v>436.5</v>
      </c>
      <c r="G32" s="206">
        <v>10.08</v>
      </c>
      <c r="H32" s="206">
        <v>1.1100000000000001</v>
      </c>
      <c r="I32" s="206">
        <v>3.07</v>
      </c>
      <c r="J32" s="206">
        <v>14.26</v>
      </c>
      <c r="K32" s="206">
        <v>4399.92</v>
      </c>
      <c r="L32" s="206">
        <v>484.51</v>
      </c>
      <c r="M32" s="206">
        <v>1340.06</v>
      </c>
      <c r="N32" s="206">
        <v>6224.49</v>
      </c>
      <c r="O32" s="207">
        <v>1.6466457379583892E-2</v>
      </c>
    </row>
    <row r="33" spans="1:15" ht="25.5">
      <c r="A33" s="203" t="s">
        <v>394</v>
      </c>
      <c r="B33" s="204" t="s">
        <v>395</v>
      </c>
      <c r="C33" s="203" t="s">
        <v>38</v>
      </c>
      <c r="D33" s="203" t="s">
        <v>396</v>
      </c>
      <c r="E33" s="205" t="s">
        <v>369</v>
      </c>
      <c r="F33" s="204">
        <v>483.36</v>
      </c>
      <c r="G33" s="206">
        <v>9.34</v>
      </c>
      <c r="H33" s="206">
        <v>1.1000000000000001</v>
      </c>
      <c r="I33" s="206">
        <v>3.06</v>
      </c>
      <c r="J33" s="206">
        <v>13.5</v>
      </c>
      <c r="K33" s="206">
        <v>4514.58</v>
      </c>
      <c r="L33" s="206">
        <v>531.69000000000005</v>
      </c>
      <c r="M33" s="206">
        <v>1479.09</v>
      </c>
      <c r="N33" s="206">
        <v>6525.36</v>
      </c>
      <c r="O33" s="207">
        <v>1.7262388135645099E-2</v>
      </c>
    </row>
    <row r="34" spans="1:15" ht="25.5">
      <c r="A34" s="203" t="s">
        <v>397</v>
      </c>
      <c r="B34" s="204" t="s">
        <v>398</v>
      </c>
      <c r="C34" s="203" t="s">
        <v>355</v>
      </c>
      <c r="D34" s="203" t="s">
        <v>399</v>
      </c>
      <c r="E34" s="205" t="s">
        <v>400</v>
      </c>
      <c r="F34" s="204">
        <v>108</v>
      </c>
      <c r="G34" s="206">
        <v>12.35</v>
      </c>
      <c r="H34" s="206">
        <v>0.68</v>
      </c>
      <c r="I34" s="206">
        <v>3.06</v>
      </c>
      <c r="J34" s="206">
        <v>16.09</v>
      </c>
      <c r="K34" s="206">
        <v>1333.8</v>
      </c>
      <c r="L34" s="206">
        <v>73.44</v>
      </c>
      <c r="M34" s="206">
        <v>330.48</v>
      </c>
      <c r="N34" s="206">
        <v>1737.72</v>
      </c>
      <c r="O34" s="207">
        <v>4.5970179593268724E-3</v>
      </c>
    </row>
    <row r="35" spans="1:15" ht="25.5">
      <c r="A35" s="203" t="s">
        <v>401</v>
      </c>
      <c r="B35" s="204" t="s">
        <v>402</v>
      </c>
      <c r="C35" s="203" t="s">
        <v>355</v>
      </c>
      <c r="D35" s="203" t="s">
        <v>403</v>
      </c>
      <c r="E35" s="205" t="s">
        <v>404</v>
      </c>
      <c r="F35" s="204">
        <v>4.1900000000000004</v>
      </c>
      <c r="G35" s="206">
        <v>86.56</v>
      </c>
      <c r="H35" s="206">
        <v>8.8800000000000008</v>
      </c>
      <c r="I35" s="206">
        <v>28.1</v>
      </c>
      <c r="J35" s="206">
        <v>123.54</v>
      </c>
      <c r="K35" s="206">
        <v>362.68</v>
      </c>
      <c r="L35" s="206">
        <v>37.200000000000003</v>
      </c>
      <c r="M35" s="206">
        <v>117.75</v>
      </c>
      <c r="N35" s="206">
        <v>517.63</v>
      </c>
      <c r="O35" s="207">
        <v>1.3693543299762728E-3</v>
      </c>
    </row>
    <row r="36" spans="1:15">
      <c r="A36" s="199" t="s">
        <v>405</v>
      </c>
      <c r="B36" s="199"/>
      <c r="C36" s="199"/>
      <c r="D36" s="199" t="s">
        <v>406</v>
      </c>
      <c r="E36" s="199"/>
      <c r="F36" s="200"/>
      <c r="G36" s="199"/>
      <c r="H36" s="199"/>
      <c r="I36" s="199"/>
      <c r="J36" s="199"/>
      <c r="K36" s="199"/>
      <c r="L36" s="199"/>
      <c r="M36" s="199"/>
      <c r="N36" s="201">
        <v>3647.3</v>
      </c>
      <c r="O36" s="202">
        <v>9.6486796509523409E-3</v>
      </c>
    </row>
    <row r="37" spans="1:15">
      <c r="A37" s="203" t="s">
        <v>407</v>
      </c>
      <c r="B37" s="204" t="s">
        <v>408</v>
      </c>
      <c r="C37" s="203" t="s">
        <v>38</v>
      </c>
      <c r="D37" s="203" t="s">
        <v>409</v>
      </c>
      <c r="E37" s="205" t="s">
        <v>369</v>
      </c>
      <c r="F37" s="204">
        <v>9</v>
      </c>
      <c r="G37" s="206">
        <v>21.12</v>
      </c>
      <c r="H37" s="206">
        <v>2.14</v>
      </c>
      <c r="I37" s="206">
        <v>6.74</v>
      </c>
      <c r="J37" s="206">
        <v>30</v>
      </c>
      <c r="K37" s="206">
        <v>190.08</v>
      </c>
      <c r="L37" s="206">
        <v>19.260000000000002</v>
      </c>
      <c r="M37" s="206">
        <v>60.66</v>
      </c>
      <c r="N37" s="206">
        <v>270</v>
      </c>
      <c r="O37" s="207">
        <v>7.1426630816141584E-4</v>
      </c>
    </row>
    <row r="38" spans="1:15" ht="25.5">
      <c r="A38" s="203" t="s">
        <v>410</v>
      </c>
      <c r="B38" s="204" t="s">
        <v>411</v>
      </c>
      <c r="C38" s="203" t="s">
        <v>355</v>
      </c>
      <c r="D38" s="203" t="s">
        <v>412</v>
      </c>
      <c r="E38" s="205" t="s">
        <v>336</v>
      </c>
      <c r="F38" s="204">
        <v>48</v>
      </c>
      <c r="G38" s="206">
        <v>10.31</v>
      </c>
      <c r="H38" s="206">
        <v>0.86</v>
      </c>
      <c r="I38" s="206">
        <v>3.06</v>
      </c>
      <c r="J38" s="206">
        <v>14.23</v>
      </c>
      <c r="K38" s="206">
        <v>494.88</v>
      </c>
      <c r="L38" s="206">
        <v>41.28</v>
      </c>
      <c r="M38" s="206">
        <v>146.88</v>
      </c>
      <c r="N38" s="206">
        <v>683.04</v>
      </c>
      <c r="O38" s="207">
        <v>1.806935033802124E-3</v>
      </c>
    </row>
    <row r="39" spans="1:15" ht="25.5">
      <c r="A39" s="203" t="s">
        <v>413</v>
      </c>
      <c r="B39" s="204" t="s">
        <v>414</v>
      </c>
      <c r="C39" s="203" t="s">
        <v>355</v>
      </c>
      <c r="D39" s="203" t="s">
        <v>415</v>
      </c>
      <c r="E39" s="205" t="s">
        <v>336</v>
      </c>
      <c r="F39" s="204">
        <v>90</v>
      </c>
      <c r="G39" s="206">
        <v>7.51</v>
      </c>
      <c r="H39" s="206">
        <v>0.63</v>
      </c>
      <c r="I39" s="206">
        <v>2.23</v>
      </c>
      <c r="J39" s="206">
        <v>10.37</v>
      </c>
      <c r="K39" s="206">
        <v>675.9</v>
      </c>
      <c r="L39" s="206">
        <v>56.7</v>
      </c>
      <c r="M39" s="206">
        <v>200.7</v>
      </c>
      <c r="N39" s="206">
        <v>933.3</v>
      </c>
      <c r="O39" s="207">
        <v>2.4689805385446273E-3</v>
      </c>
    </row>
    <row r="40" spans="1:15" ht="25.5">
      <c r="A40" s="203" t="s">
        <v>416</v>
      </c>
      <c r="B40" s="204" t="s">
        <v>417</v>
      </c>
      <c r="C40" s="203" t="s">
        <v>355</v>
      </c>
      <c r="D40" s="203" t="s">
        <v>418</v>
      </c>
      <c r="E40" s="205" t="s">
        <v>369</v>
      </c>
      <c r="F40" s="204">
        <v>29.76</v>
      </c>
      <c r="G40" s="206">
        <v>1.47</v>
      </c>
      <c r="H40" s="206">
        <v>0.11</v>
      </c>
      <c r="I40" s="206">
        <v>0.45</v>
      </c>
      <c r="J40" s="206">
        <v>2.0299999999999998</v>
      </c>
      <c r="K40" s="206">
        <v>43.74</v>
      </c>
      <c r="L40" s="206">
        <v>3.27</v>
      </c>
      <c r="M40" s="206">
        <v>13.4</v>
      </c>
      <c r="N40" s="206">
        <v>60.41</v>
      </c>
      <c r="O40" s="207">
        <v>1.5981047287418938E-4</v>
      </c>
    </row>
    <row r="41" spans="1:15" ht="25.5">
      <c r="A41" s="203" t="s">
        <v>419</v>
      </c>
      <c r="B41" s="204" t="s">
        <v>420</v>
      </c>
      <c r="C41" s="203" t="s">
        <v>38</v>
      </c>
      <c r="D41" s="203" t="s">
        <v>421</v>
      </c>
      <c r="E41" s="205" t="s">
        <v>369</v>
      </c>
      <c r="F41" s="204">
        <v>19.84</v>
      </c>
      <c r="G41" s="206">
        <v>15.91</v>
      </c>
      <c r="H41" s="206">
        <v>1.36</v>
      </c>
      <c r="I41" s="206">
        <v>4.1100000000000003</v>
      </c>
      <c r="J41" s="206">
        <v>21.38</v>
      </c>
      <c r="K41" s="206">
        <v>315.64999999999998</v>
      </c>
      <c r="L41" s="206">
        <v>26.98</v>
      </c>
      <c r="M41" s="206">
        <v>81.540000000000006</v>
      </c>
      <c r="N41" s="206">
        <v>424.17</v>
      </c>
      <c r="O41" s="207">
        <v>1.1221123701215842E-3</v>
      </c>
    </row>
    <row r="42" spans="1:15" ht="25.5">
      <c r="A42" s="203" t="s">
        <v>422</v>
      </c>
      <c r="B42" s="204" t="s">
        <v>423</v>
      </c>
      <c r="C42" s="203" t="s">
        <v>38</v>
      </c>
      <c r="D42" s="203" t="s">
        <v>424</v>
      </c>
      <c r="E42" s="205" t="s">
        <v>336</v>
      </c>
      <c r="F42" s="204">
        <v>6</v>
      </c>
      <c r="G42" s="206">
        <v>70.12</v>
      </c>
      <c r="H42" s="206">
        <v>6.16</v>
      </c>
      <c r="I42" s="206">
        <v>19.77</v>
      </c>
      <c r="J42" s="206">
        <v>96.05</v>
      </c>
      <c r="K42" s="206">
        <v>420.72</v>
      </c>
      <c r="L42" s="206">
        <v>36.96</v>
      </c>
      <c r="M42" s="206">
        <v>118.62</v>
      </c>
      <c r="N42" s="206">
        <v>576.29999999999995</v>
      </c>
      <c r="O42" s="207">
        <v>1.5245617533089775E-3</v>
      </c>
    </row>
    <row r="43" spans="1:15" ht="25.5">
      <c r="A43" s="203" t="s">
        <v>425</v>
      </c>
      <c r="B43" s="204" t="s">
        <v>426</v>
      </c>
      <c r="C43" s="203" t="s">
        <v>38</v>
      </c>
      <c r="D43" s="203" t="s">
        <v>427</v>
      </c>
      <c r="E43" s="205" t="s">
        <v>336</v>
      </c>
      <c r="F43" s="204">
        <v>60</v>
      </c>
      <c r="G43" s="206">
        <v>7.03</v>
      </c>
      <c r="H43" s="206">
        <v>0.62</v>
      </c>
      <c r="I43" s="206">
        <v>1.88</v>
      </c>
      <c r="J43" s="206">
        <v>9.5299999999999994</v>
      </c>
      <c r="K43" s="206">
        <v>421.8</v>
      </c>
      <c r="L43" s="206">
        <v>37.200000000000003</v>
      </c>
      <c r="M43" s="206">
        <v>112.8</v>
      </c>
      <c r="N43" s="206">
        <v>571.79999999999995</v>
      </c>
      <c r="O43" s="207">
        <v>1.5126573148396207E-3</v>
      </c>
    </row>
    <row r="44" spans="1:15" ht="25.5">
      <c r="A44" s="203" t="s">
        <v>428</v>
      </c>
      <c r="B44" s="204" t="s">
        <v>429</v>
      </c>
      <c r="C44" s="203" t="s">
        <v>38</v>
      </c>
      <c r="D44" s="203" t="s">
        <v>430</v>
      </c>
      <c r="E44" s="205" t="s">
        <v>369</v>
      </c>
      <c r="F44" s="204">
        <v>6</v>
      </c>
      <c r="G44" s="206">
        <v>15.91</v>
      </c>
      <c r="H44" s="206">
        <v>1.36</v>
      </c>
      <c r="I44" s="206">
        <v>4.1100000000000003</v>
      </c>
      <c r="J44" s="206">
        <v>21.38</v>
      </c>
      <c r="K44" s="206">
        <v>95.46</v>
      </c>
      <c r="L44" s="206">
        <v>8.16</v>
      </c>
      <c r="M44" s="206">
        <v>24.66</v>
      </c>
      <c r="N44" s="206">
        <v>128.28</v>
      </c>
      <c r="O44" s="207">
        <v>3.3935585929980157E-4</v>
      </c>
    </row>
    <row r="45" spans="1:15">
      <c r="A45" s="199" t="s">
        <v>39</v>
      </c>
      <c r="B45" s="199"/>
      <c r="C45" s="199"/>
      <c r="D45" s="199" t="s">
        <v>40</v>
      </c>
      <c r="E45" s="199"/>
      <c r="F45" s="200"/>
      <c r="G45" s="199"/>
      <c r="H45" s="199"/>
      <c r="I45" s="199"/>
      <c r="J45" s="199"/>
      <c r="K45" s="199"/>
      <c r="L45" s="199"/>
      <c r="M45" s="199"/>
      <c r="N45" s="201">
        <v>0</v>
      </c>
      <c r="O45" s="202">
        <v>0</v>
      </c>
    </row>
    <row r="46" spans="1:15">
      <c r="A46" s="199" t="s">
        <v>431</v>
      </c>
      <c r="B46" s="199"/>
      <c r="C46" s="199"/>
      <c r="D46" s="199" t="s">
        <v>432</v>
      </c>
      <c r="E46" s="199"/>
      <c r="F46" s="200"/>
      <c r="G46" s="199"/>
      <c r="H46" s="199"/>
      <c r="I46" s="199"/>
      <c r="J46" s="199"/>
      <c r="K46" s="199"/>
      <c r="L46" s="199"/>
      <c r="M46" s="199"/>
      <c r="N46" s="201">
        <v>2296.84</v>
      </c>
      <c r="O46" s="202">
        <v>6.0761312119906163E-3</v>
      </c>
    </row>
    <row r="47" spans="1:15">
      <c r="A47" s="199" t="s">
        <v>433</v>
      </c>
      <c r="B47" s="199"/>
      <c r="C47" s="199"/>
      <c r="D47" s="199" t="s">
        <v>434</v>
      </c>
      <c r="E47" s="199"/>
      <c r="F47" s="200"/>
      <c r="G47" s="199"/>
      <c r="H47" s="199"/>
      <c r="I47" s="199"/>
      <c r="J47" s="199"/>
      <c r="K47" s="199"/>
      <c r="L47" s="199"/>
      <c r="M47" s="199"/>
      <c r="N47" s="201">
        <v>2296.84</v>
      </c>
      <c r="O47" s="202">
        <v>6.0761312119906163E-3</v>
      </c>
    </row>
    <row r="48" spans="1:15" ht="25.5">
      <c r="A48" s="203" t="s">
        <v>435</v>
      </c>
      <c r="B48" s="204" t="s">
        <v>436</v>
      </c>
      <c r="C48" s="203" t="s">
        <v>38</v>
      </c>
      <c r="D48" s="203" t="s">
        <v>437</v>
      </c>
      <c r="E48" s="205" t="s">
        <v>361</v>
      </c>
      <c r="F48" s="204">
        <v>4</v>
      </c>
      <c r="G48" s="206">
        <v>0</v>
      </c>
      <c r="H48" s="206">
        <v>574.21</v>
      </c>
      <c r="I48" s="206">
        <v>0</v>
      </c>
      <c r="J48" s="206">
        <v>574.21</v>
      </c>
      <c r="K48" s="206">
        <v>0</v>
      </c>
      <c r="L48" s="206">
        <v>2296.84</v>
      </c>
      <c r="M48" s="206">
        <v>0</v>
      </c>
      <c r="N48" s="206">
        <v>2296.84</v>
      </c>
      <c r="O48" s="207">
        <v>6.0761312119906163E-3</v>
      </c>
    </row>
    <row r="49" spans="1:15">
      <c r="A49" s="199" t="s">
        <v>438</v>
      </c>
      <c r="B49" s="199"/>
      <c r="C49" s="199"/>
      <c r="D49" s="199" t="s">
        <v>439</v>
      </c>
      <c r="E49" s="199"/>
      <c r="F49" s="200"/>
      <c r="G49" s="199"/>
      <c r="H49" s="199"/>
      <c r="I49" s="199"/>
      <c r="J49" s="199"/>
      <c r="K49" s="199"/>
      <c r="L49" s="199"/>
      <c r="M49" s="199"/>
      <c r="N49" s="201">
        <v>512.23</v>
      </c>
      <c r="O49" s="202">
        <v>1.3550690038130445E-3</v>
      </c>
    </row>
    <row r="50" spans="1:15">
      <c r="A50" s="199" t="s">
        <v>440</v>
      </c>
      <c r="B50" s="199"/>
      <c r="C50" s="199"/>
      <c r="D50" s="199" t="s">
        <v>441</v>
      </c>
      <c r="E50" s="199"/>
      <c r="F50" s="200"/>
      <c r="G50" s="199"/>
      <c r="H50" s="199"/>
      <c r="I50" s="199"/>
      <c r="J50" s="199"/>
      <c r="K50" s="199"/>
      <c r="L50" s="199"/>
      <c r="M50" s="199"/>
      <c r="N50" s="201">
        <v>512.23</v>
      </c>
      <c r="O50" s="202">
        <v>1.3550690038130445E-3</v>
      </c>
    </row>
    <row r="51" spans="1:15" ht="38.25">
      <c r="A51" s="203" t="s">
        <v>442</v>
      </c>
      <c r="B51" s="204" t="s">
        <v>443</v>
      </c>
      <c r="C51" s="203" t="s">
        <v>38</v>
      </c>
      <c r="D51" s="203" t="s">
        <v>444</v>
      </c>
      <c r="E51" s="205" t="s">
        <v>345</v>
      </c>
      <c r="F51" s="204">
        <v>2.88</v>
      </c>
      <c r="G51" s="206">
        <v>49.36</v>
      </c>
      <c r="H51" s="206">
        <v>5.0999999999999996</v>
      </c>
      <c r="I51" s="206">
        <v>123.4</v>
      </c>
      <c r="J51" s="206">
        <v>177.86</v>
      </c>
      <c r="K51" s="206">
        <v>142.15</v>
      </c>
      <c r="L51" s="206">
        <v>14.68</v>
      </c>
      <c r="M51" s="206">
        <v>355.4</v>
      </c>
      <c r="N51" s="206">
        <v>512.23</v>
      </c>
      <c r="O51" s="207">
        <v>1.3550690038130445E-3</v>
      </c>
    </row>
    <row r="52" spans="1:15">
      <c r="A52" s="199" t="s">
        <v>445</v>
      </c>
      <c r="B52" s="199"/>
      <c r="C52" s="199"/>
      <c r="D52" s="199" t="s">
        <v>446</v>
      </c>
      <c r="E52" s="199"/>
      <c r="F52" s="200"/>
      <c r="G52" s="199"/>
      <c r="H52" s="199"/>
      <c r="I52" s="199"/>
      <c r="J52" s="199"/>
      <c r="K52" s="199"/>
      <c r="L52" s="199"/>
      <c r="M52" s="199"/>
      <c r="N52" s="201">
        <v>2878.26</v>
      </c>
      <c r="O52" s="202">
        <v>7.6142375708469507E-3</v>
      </c>
    </row>
    <row r="53" spans="1:15">
      <c r="A53" s="199" t="s">
        <v>447</v>
      </c>
      <c r="B53" s="199"/>
      <c r="C53" s="199"/>
      <c r="D53" s="199" t="s">
        <v>448</v>
      </c>
      <c r="E53" s="199"/>
      <c r="F53" s="200"/>
      <c r="G53" s="199"/>
      <c r="H53" s="199"/>
      <c r="I53" s="199"/>
      <c r="J53" s="199"/>
      <c r="K53" s="199"/>
      <c r="L53" s="199"/>
      <c r="M53" s="199"/>
      <c r="N53" s="201">
        <v>2878.26</v>
      </c>
      <c r="O53" s="202">
        <v>7.6142375708469507E-3</v>
      </c>
    </row>
    <row r="54" spans="1:15" ht="63.75">
      <c r="A54" s="203" t="s">
        <v>449</v>
      </c>
      <c r="B54" s="204" t="s">
        <v>450</v>
      </c>
      <c r="C54" s="203" t="s">
        <v>38</v>
      </c>
      <c r="D54" s="203" t="s">
        <v>451</v>
      </c>
      <c r="E54" s="205" t="s">
        <v>336</v>
      </c>
      <c r="F54" s="204">
        <v>2</v>
      </c>
      <c r="G54" s="206">
        <v>519.57000000000005</v>
      </c>
      <c r="H54" s="206">
        <v>52.09</v>
      </c>
      <c r="I54" s="206">
        <v>867.47</v>
      </c>
      <c r="J54" s="206">
        <v>1439.13</v>
      </c>
      <c r="K54" s="206">
        <v>1039.1400000000001</v>
      </c>
      <c r="L54" s="206">
        <v>104.18</v>
      </c>
      <c r="M54" s="206">
        <v>1734.94</v>
      </c>
      <c r="N54" s="206">
        <v>2878.26</v>
      </c>
      <c r="O54" s="207">
        <v>7.6142375708469507E-3</v>
      </c>
    </row>
    <row r="55" spans="1:15">
      <c r="A55" s="199" t="s">
        <v>452</v>
      </c>
      <c r="B55" s="199"/>
      <c r="C55" s="199"/>
      <c r="D55" s="199" t="s">
        <v>453</v>
      </c>
      <c r="E55" s="199"/>
      <c r="F55" s="200"/>
      <c r="G55" s="199"/>
      <c r="H55" s="199"/>
      <c r="I55" s="199"/>
      <c r="J55" s="199"/>
      <c r="K55" s="199"/>
      <c r="L55" s="199"/>
      <c r="M55" s="199"/>
      <c r="N55" s="201">
        <v>0</v>
      </c>
      <c r="O55" s="202">
        <v>0</v>
      </c>
    </row>
    <row r="56" spans="1:15">
      <c r="A56" s="199" t="s">
        <v>454</v>
      </c>
      <c r="B56" s="199"/>
      <c r="C56" s="199"/>
      <c r="D56" s="199" t="s">
        <v>455</v>
      </c>
      <c r="E56" s="199"/>
      <c r="F56" s="200"/>
      <c r="G56" s="199"/>
      <c r="H56" s="199"/>
      <c r="I56" s="199"/>
      <c r="J56" s="199"/>
      <c r="K56" s="199"/>
      <c r="L56" s="199"/>
      <c r="M56" s="199"/>
      <c r="N56" s="201">
        <v>0</v>
      </c>
      <c r="O56" s="202">
        <v>0</v>
      </c>
    </row>
    <row r="57" spans="1:15">
      <c r="A57" s="199" t="s">
        <v>456</v>
      </c>
      <c r="B57" s="199"/>
      <c r="C57" s="199"/>
      <c r="D57" s="199" t="s">
        <v>457</v>
      </c>
      <c r="E57" s="199"/>
      <c r="F57" s="200"/>
      <c r="G57" s="199"/>
      <c r="H57" s="199"/>
      <c r="I57" s="199"/>
      <c r="J57" s="199"/>
      <c r="K57" s="199"/>
      <c r="L57" s="199"/>
      <c r="M57" s="199"/>
      <c r="N57" s="201">
        <v>0</v>
      </c>
      <c r="O57" s="202">
        <v>0</v>
      </c>
    </row>
    <row r="58" spans="1:15">
      <c r="A58" s="199" t="s">
        <v>458</v>
      </c>
      <c r="B58" s="199"/>
      <c r="C58" s="199"/>
      <c r="D58" s="199" t="s">
        <v>459</v>
      </c>
      <c r="E58" s="199"/>
      <c r="F58" s="200"/>
      <c r="G58" s="199"/>
      <c r="H58" s="199"/>
      <c r="I58" s="199"/>
      <c r="J58" s="199"/>
      <c r="K58" s="199"/>
      <c r="L58" s="199"/>
      <c r="M58" s="199"/>
      <c r="N58" s="201">
        <v>0</v>
      </c>
      <c r="O58" s="202">
        <v>0</v>
      </c>
    </row>
    <row r="59" spans="1:15">
      <c r="A59" s="199" t="s">
        <v>460</v>
      </c>
      <c r="B59" s="199"/>
      <c r="C59" s="199"/>
      <c r="D59" s="199" t="s">
        <v>461</v>
      </c>
      <c r="E59" s="199"/>
      <c r="F59" s="200"/>
      <c r="G59" s="199"/>
      <c r="H59" s="199"/>
      <c r="I59" s="199"/>
      <c r="J59" s="199"/>
      <c r="K59" s="199"/>
      <c r="L59" s="199"/>
      <c r="M59" s="199"/>
      <c r="N59" s="201">
        <v>0</v>
      </c>
      <c r="O59" s="202">
        <v>0</v>
      </c>
    </row>
    <row r="60" spans="1:15" ht="25.5">
      <c r="A60" s="199" t="s">
        <v>462</v>
      </c>
      <c r="B60" s="199"/>
      <c r="C60" s="199"/>
      <c r="D60" s="199" t="s">
        <v>463</v>
      </c>
      <c r="E60" s="199"/>
      <c r="F60" s="200"/>
      <c r="G60" s="199"/>
      <c r="H60" s="199"/>
      <c r="I60" s="199"/>
      <c r="J60" s="199"/>
      <c r="K60" s="199"/>
      <c r="L60" s="199"/>
      <c r="M60" s="199"/>
      <c r="N60" s="201">
        <v>0</v>
      </c>
      <c r="O60" s="202">
        <v>0</v>
      </c>
    </row>
    <row r="61" spans="1:15">
      <c r="A61" s="199" t="s">
        <v>464</v>
      </c>
      <c r="B61" s="199"/>
      <c r="C61" s="199"/>
      <c r="D61" s="199" t="s">
        <v>465</v>
      </c>
      <c r="E61" s="199"/>
      <c r="F61" s="200"/>
      <c r="G61" s="199"/>
      <c r="H61" s="199"/>
      <c r="I61" s="199"/>
      <c r="J61" s="199"/>
      <c r="K61" s="199"/>
      <c r="L61" s="199"/>
      <c r="M61" s="199"/>
      <c r="N61" s="201">
        <v>120186.96</v>
      </c>
      <c r="O61" s="202">
        <v>0.31794628225312505</v>
      </c>
    </row>
    <row r="62" spans="1:15">
      <c r="A62" s="199" t="s">
        <v>466</v>
      </c>
      <c r="B62" s="199"/>
      <c r="C62" s="199"/>
      <c r="D62" s="199" t="s">
        <v>467</v>
      </c>
      <c r="E62" s="199"/>
      <c r="F62" s="200"/>
      <c r="G62" s="199"/>
      <c r="H62" s="199"/>
      <c r="I62" s="199"/>
      <c r="J62" s="199"/>
      <c r="K62" s="199"/>
      <c r="L62" s="199"/>
      <c r="M62" s="199"/>
      <c r="N62" s="201">
        <v>29637.23</v>
      </c>
      <c r="O62" s="202">
        <v>7.8403240208262073E-2</v>
      </c>
    </row>
    <row r="63" spans="1:15" ht="38.25">
      <c r="A63" s="203" t="s">
        <v>468</v>
      </c>
      <c r="B63" s="204" t="s">
        <v>469</v>
      </c>
      <c r="C63" s="203" t="s">
        <v>355</v>
      </c>
      <c r="D63" s="203" t="s">
        <v>470</v>
      </c>
      <c r="E63" s="205" t="s">
        <v>336</v>
      </c>
      <c r="F63" s="204">
        <v>12</v>
      </c>
      <c r="G63" s="206">
        <v>18.3</v>
      </c>
      <c r="H63" s="206">
        <v>1.3</v>
      </c>
      <c r="I63" s="206">
        <v>305.94</v>
      </c>
      <c r="J63" s="206">
        <v>325.54000000000002</v>
      </c>
      <c r="K63" s="206">
        <v>219.6</v>
      </c>
      <c r="L63" s="206">
        <v>15.6</v>
      </c>
      <c r="M63" s="206">
        <v>3671.28</v>
      </c>
      <c r="N63" s="206">
        <v>3906.48</v>
      </c>
      <c r="O63" s="207">
        <v>1.0334322398171881E-2</v>
      </c>
    </row>
    <row r="64" spans="1:15" ht="25.5">
      <c r="A64" s="203" t="s">
        <v>471</v>
      </c>
      <c r="B64" s="204" t="s">
        <v>472</v>
      </c>
      <c r="C64" s="203" t="s">
        <v>355</v>
      </c>
      <c r="D64" s="203" t="s">
        <v>473</v>
      </c>
      <c r="E64" s="205" t="s">
        <v>336</v>
      </c>
      <c r="F64" s="204">
        <v>12</v>
      </c>
      <c r="G64" s="206">
        <v>4.6100000000000003</v>
      </c>
      <c r="H64" s="206">
        <v>0.28000000000000003</v>
      </c>
      <c r="I64" s="206">
        <v>40.200000000000003</v>
      </c>
      <c r="J64" s="206">
        <v>45.09</v>
      </c>
      <c r="K64" s="206">
        <v>55.32</v>
      </c>
      <c r="L64" s="206">
        <v>3.36</v>
      </c>
      <c r="M64" s="206">
        <v>482.4</v>
      </c>
      <c r="N64" s="206">
        <v>541.08000000000004</v>
      </c>
      <c r="O64" s="207">
        <v>1.4313896815554773E-3</v>
      </c>
    </row>
    <row r="65" spans="1:15" ht="25.5">
      <c r="A65" s="203" t="s">
        <v>474</v>
      </c>
      <c r="B65" s="204" t="s">
        <v>475</v>
      </c>
      <c r="C65" s="203" t="s">
        <v>38</v>
      </c>
      <c r="D65" s="203" t="s">
        <v>476</v>
      </c>
      <c r="E65" s="205" t="s">
        <v>336</v>
      </c>
      <c r="F65" s="204">
        <v>12</v>
      </c>
      <c r="G65" s="206">
        <v>16.510000000000002</v>
      </c>
      <c r="H65" s="206">
        <v>1.45</v>
      </c>
      <c r="I65" s="206">
        <v>294.37</v>
      </c>
      <c r="J65" s="206">
        <v>312.33</v>
      </c>
      <c r="K65" s="206">
        <v>198.12</v>
      </c>
      <c r="L65" s="206">
        <v>17.399999999999999</v>
      </c>
      <c r="M65" s="206">
        <v>3532.44</v>
      </c>
      <c r="N65" s="206">
        <v>3747.96</v>
      </c>
      <c r="O65" s="207">
        <v>9.9149687123580004E-3</v>
      </c>
    </row>
    <row r="66" spans="1:15" ht="25.5">
      <c r="A66" s="203" t="s">
        <v>477</v>
      </c>
      <c r="B66" s="204" t="s">
        <v>478</v>
      </c>
      <c r="C66" s="203" t="s">
        <v>38</v>
      </c>
      <c r="D66" s="203" t="s">
        <v>479</v>
      </c>
      <c r="E66" s="205" t="s">
        <v>336</v>
      </c>
      <c r="F66" s="204">
        <v>12</v>
      </c>
      <c r="G66" s="206">
        <v>9.5</v>
      </c>
      <c r="H66" s="206">
        <v>0.6</v>
      </c>
      <c r="I66" s="206">
        <v>78.260000000000005</v>
      </c>
      <c r="J66" s="206">
        <v>88.36</v>
      </c>
      <c r="K66" s="206">
        <v>114</v>
      </c>
      <c r="L66" s="206">
        <v>7.2</v>
      </c>
      <c r="M66" s="206">
        <v>939.12</v>
      </c>
      <c r="N66" s="206">
        <v>1060.32</v>
      </c>
      <c r="O66" s="207">
        <v>2.805003155073009E-3</v>
      </c>
    </row>
    <row r="67" spans="1:15" ht="25.5">
      <c r="A67" s="203" t="s">
        <v>480</v>
      </c>
      <c r="B67" s="204" t="s">
        <v>481</v>
      </c>
      <c r="C67" s="203" t="s">
        <v>38</v>
      </c>
      <c r="D67" s="203" t="s">
        <v>482</v>
      </c>
      <c r="E67" s="205" t="s">
        <v>336</v>
      </c>
      <c r="F67" s="204">
        <v>12</v>
      </c>
      <c r="G67" s="206">
        <v>9.5</v>
      </c>
      <c r="H67" s="206">
        <v>0.6</v>
      </c>
      <c r="I67" s="206">
        <v>68.61</v>
      </c>
      <c r="J67" s="206">
        <v>78.709999999999994</v>
      </c>
      <c r="K67" s="206">
        <v>114</v>
      </c>
      <c r="L67" s="206">
        <v>7.2</v>
      </c>
      <c r="M67" s="206">
        <v>823.32</v>
      </c>
      <c r="N67" s="206">
        <v>944.52</v>
      </c>
      <c r="O67" s="207">
        <v>2.4986622717948909E-3</v>
      </c>
    </row>
    <row r="68" spans="1:15" ht="25.5">
      <c r="A68" s="203" t="s">
        <v>483</v>
      </c>
      <c r="B68" s="204" t="s">
        <v>484</v>
      </c>
      <c r="C68" s="203" t="s">
        <v>355</v>
      </c>
      <c r="D68" s="203" t="s">
        <v>485</v>
      </c>
      <c r="E68" s="205" t="s">
        <v>336</v>
      </c>
      <c r="F68" s="204">
        <v>6</v>
      </c>
      <c r="G68" s="206">
        <v>55.89</v>
      </c>
      <c r="H68" s="206">
        <v>3.65</v>
      </c>
      <c r="I68" s="206">
        <v>712.52</v>
      </c>
      <c r="J68" s="206">
        <v>772.06</v>
      </c>
      <c r="K68" s="206">
        <v>335.34</v>
      </c>
      <c r="L68" s="206">
        <v>21.9</v>
      </c>
      <c r="M68" s="206">
        <v>4275.12</v>
      </c>
      <c r="N68" s="206">
        <v>4632.3599999999997</v>
      </c>
      <c r="O68" s="207">
        <v>1.2254587686202282E-2</v>
      </c>
    </row>
    <row r="69" spans="1:15" ht="25.5">
      <c r="A69" s="203" t="s">
        <v>486</v>
      </c>
      <c r="B69" s="204" t="s">
        <v>487</v>
      </c>
      <c r="C69" s="203" t="s">
        <v>355</v>
      </c>
      <c r="D69" s="203" t="s">
        <v>488</v>
      </c>
      <c r="E69" s="205" t="s">
        <v>336</v>
      </c>
      <c r="F69" s="204">
        <v>6</v>
      </c>
      <c r="G69" s="206">
        <v>3.49</v>
      </c>
      <c r="H69" s="206">
        <v>0.21</v>
      </c>
      <c r="I69" s="206">
        <v>71.040000000000006</v>
      </c>
      <c r="J69" s="206">
        <v>74.739999999999995</v>
      </c>
      <c r="K69" s="206">
        <v>20.94</v>
      </c>
      <c r="L69" s="206">
        <v>1.26</v>
      </c>
      <c r="M69" s="206">
        <v>426.24</v>
      </c>
      <c r="N69" s="206">
        <v>448.44</v>
      </c>
      <c r="O69" s="207">
        <v>1.1863169749329826E-3</v>
      </c>
    </row>
    <row r="70" spans="1:15" ht="25.5">
      <c r="A70" s="203" t="s">
        <v>489</v>
      </c>
      <c r="B70" s="204" t="s">
        <v>490</v>
      </c>
      <c r="C70" s="203" t="s">
        <v>355</v>
      </c>
      <c r="D70" s="203" t="s">
        <v>491</v>
      </c>
      <c r="E70" s="205" t="s">
        <v>336</v>
      </c>
      <c r="F70" s="204">
        <v>6</v>
      </c>
      <c r="G70" s="206">
        <v>4.58</v>
      </c>
      <c r="H70" s="206">
        <v>0.28000000000000003</v>
      </c>
      <c r="I70" s="206">
        <v>42.95</v>
      </c>
      <c r="J70" s="206">
        <v>47.81</v>
      </c>
      <c r="K70" s="206">
        <v>27.48</v>
      </c>
      <c r="L70" s="206">
        <v>1.68</v>
      </c>
      <c r="M70" s="206">
        <v>257.7</v>
      </c>
      <c r="N70" s="206">
        <v>286.86</v>
      </c>
      <c r="O70" s="207">
        <v>7.5886827095993981E-4</v>
      </c>
    </row>
    <row r="71" spans="1:15" ht="25.5">
      <c r="A71" s="203" t="s">
        <v>492</v>
      </c>
      <c r="B71" s="204" t="s">
        <v>493</v>
      </c>
      <c r="C71" s="203" t="s">
        <v>38</v>
      </c>
      <c r="D71" s="203" t="s">
        <v>494</v>
      </c>
      <c r="E71" s="205" t="s">
        <v>336</v>
      </c>
      <c r="F71" s="204">
        <v>12</v>
      </c>
      <c r="G71" s="206">
        <v>2.88</v>
      </c>
      <c r="H71" s="206">
        <v>0.17</v>
      </c>
      <c r="I71" s="206">
        <v>264.5</v>
      </c>
      <c r="J71" s="206">
        <v>267.55</v>
      </c>
      <c r="K71" s="206">
        <v>34.56</v>
      </c>
      <c r="L71" s="206">
        <v>2.04</v>
      </c>
      <c r="M71" s="206">
        <v>3174</v>
      </c>
      <c r="N71" s="206">
        <v>3210.6</v>
      </c>
      <c r="O71" s="207">
        <v>8.493420033270525E-3</v>
      </c>
    </row>
    <row r="72" spans="1:15" ht="25.5">
      <c r="A72" s="203" t="s">
        <v>495</v>
      </c>
      <c r="B72" s="204" t="s">
        <v>496</v>
      </c>
      <c r="C72" s="203" t="s">
        <v>38</v>
      </c>
      <c r="D72" s="203" t="s">
        <v>497</v>
      </c>
      <c r="E72" s="205" t="s">
        <v>336</v>
      </c>
      <c r="F72" s="204">
        <v>12</v>
      </c>
      <c r="G72" s="206">
        <v>10.36</v>
      </c>
      <c r="H72" s="206">
        <v>0.64</v>
      </c>
      <c r="I72" s="206">
        <v>83.82</v>
      </c>
      <c r="J72" s="206">
        <v>94.82</v>
      </c>
      <c r="K72" s="206">
        <v>124.32</v>
      </c>
      <c r="L72" s="206">
        <v>7.68</v>
      </c>
      <c r="M72" s="206">
        <v>1005.84</v>
      </c>
      <c r="N72" s="206">
        <v>1137.8399999999999</v>
      </c>
      <c r="O72" s="207">
        <v>3.0100769484384645E-3</v>
      </c>
    </row>
    <row r="73" spans="1:15" ht="25.5">
      <c r="A73" s="203" t="s">
        <v>498</v>
      </c>
      <c r="B73" s="204" t="s">
        <v>499</v>
      </c>
      <c r="C73" s="203" t="s">
        <v>38</v>
      </c>
      <c r="D73" s="203" t="s">
        <v>500</v>
      </c>
      <c r="E73" s="205" t="s">
        <v>369</v>
      </c>
      <c r="F73" s="204">
        <v>6.37</v>
      </c>
      <c r="G73" s="206">
        <v>58.73</v>
      </c>
      <c r="H73" s="206">
        <v>4.8</v>
      </c>
      <c r="I73" s="206">
        <v>699.92</v>
      </c>
      <c r="J73" s="206">
        <v>763.45</v>
      </c>
      <c r="K73" s="206">
        <v>374.11</v>
      </c>
      <c r="L73" s="206">
        <v>30.57</v>
      </c>
      <c r="M73" s="206">
        <v>4458.49</v>
      </c>
      <c r="N73" s="206">
        <v>4863.17</v>
      </c>
      <c r="O73" s="207">
        <v>1.2865179562449454E-2</v>
      </c>
    </row>
    <row r="74" spans="1:15" ht="25.5">
      <c r="A74" s="203" t="s">
        <v>501</v>
      </c>
      <c r="B74" s="204" t="s">
        <v>502</v>
      </c>
      <c r="C74" s="203" t="s">
        <v>355</v>
      </c>
      <c r="D74" s="203" t="s">
        <v>503</v>
      </c>
      <c r="E74" s="205" t="s">
        <v>336</v>
      </c>
      <c r="F74" s="204">
        <v>12</v>
      </c>
      <c r="G74" s="206">
        <v>29.34</v>
      </c>
      <c r="H74" s="206">
        <v>1.97</v>
      </c>
      <c r="I74" s="206">
        <v>303.02999999999997</v>
      </c>
      <c r="J74" s="206">
        <v>334.34</v>
      </c>
      <c r="K74" s="206">
        <v>352.08</v>
      </c>
      <c r="L74" s="206">
        <v>23.64</v>
      </c>
      <c r="M74" s="206">
        <v>3636.36</v>
      </c>
      <c r="N74" s="206">
        <v>4012.08</v>
      </c>
      <c r="O74" s="207">
        <v>1.0613679887586124E-2</v>
      </c>
    </row>
    <row r="75" spans="1:15" ht="25.5">
      <c r="A75" s="203" t="s">
        <v>504</v>
      </c>
      <c r="B75" s="204" t="s">
        <v>505</v>
      </c>
      <c r="C75" s="203" t="s">
        <v>38</v>
      </c>
      <c r="D75" s="203" t="s">
        <v>506</v>
      </c>
      <c r="E75" s="205" t="s">
        <v>336</v>
      </c>
      <c r="F75" s="204">
        <v>12</v>
      </c>
      <c r="G75" s="206">
        <v>9.5</v>
      </c>
      <c r="H75" s="206">
        <v>0.6</v>
      </c>
      <c r="I75" s="206">
        <v>60.36</v>
      </c>
      <c r="J75" s="206">
        <v>70.459999999999994</v>
      </c>
      <c r="K75" s="206">
        <v>114</v>
      </c>
      <c r="L75" s="206">
        <v>7.2</v>
      </c>
      <c r="M75" s="206">
        <v>724.32</v>
      </c>
      <c r="N75" s="206">
        <v>845.52</v>
      </c>
      <c r="O75" s="207">
        <v>2.2367646254690381E-3</v>
      </c>
    </row>
    <row r="76" spans="1:15">
      <c r="A76" s="199" t="s">
        <v>507</v>
      </c>
      <c r="B76" s="199"/>
      <c r="C76" s="199"/>
      <c r="D76" s="199" t="s">
        <v>508</v>
      </c>
      <c r="E76" s="199"/>
      <c r="F76" s="200"/>
      <c r="G76" s="199"/>
      <c r="H76" s="199"/>
      <c r="I76" s="199"/>
      <c r="J76" s="199"/>
      <c r="K76" s="199"/>
      <c r="L76" s="199"/>
      <c r="M76" s="199"/>
      <c r="N76" s="201">
        <v>14411.5</v>
      </c>
      <c r="O76" s="202">
        <v>3.8124625555808311E-2</v>
      </c>
    </row>
    <row r="77" spans="1:15" ht="38.25">
      <c r="A77" s="203" t="s">
        <v>509</v>
      </c>
      <c r="B77" s="204" t="s">
        <v>510</v>
      </c>
      <c r="C77" s="203" t="s">
        <v>355</v>
      </c>
      <c r="D77" s="203" t="s">
        <v>511</v>
      </c>
      <c r="E77" s="205" t="s">
        <v>336</v>
      </c>
      <c r="F77" s="204">
        <v>19</v>
      </c>
      <c r="G77" s="206">
        <v>17.3</v>
      </c>
      <c r="H77" s="206">
        <v>1.06</v>
      </c>
      <c r="I77" s="206">
        <v>33.54</v>
      </c>
      <c r="J77" s="206">
        <v>51.9</v>
      </c>
      <c r="K77" s="206">
        <v>328.7</v>
      </c>
      <c r="L77" s="206">
        <v>20.14</v>
      </c>
      <c r="M77" s="206">
        <v>637.26</v>
      </c>
      <c r="N77" s="206">
        <v>986.1</v>
      </c>
      <c r="O77" s="207">
        <v>2.6086592832517486E-3</v>
      </c>
    </row>
    <row r="78" spans="1:15" ht="25.5">
      <c r="A78" s="203" t="s">
        <v>512</v>
      </c>
      <c r="B78" s="204" t="s">
        <v>513</v>
      </c>
      <c r="C78" s="203" t="s">
        <v>38</v>
      </c>
      <c r="D78" s="203" t="s">
        <v>514</v>
      </c>
      <c r="E78" s="205" t="s">
        <v>336</v>
      </c>
      <c r="F78" s="204">
        <v>6</v>
      </c>
      <c r="G78" s="206">
        <v>16.489999999999998</v>
      </c>
      <c r="H78" s="206">
        <v>1</v>
      </c>
      <c r="I78" s="206">
        <v>54.1</v>
      </c>
      <c r="J78" s="206">
        <v>71.59</v>
      </c>
      <c r="K78" s="206">
        <v>98.94</v>
      </c>
      <c r="L78" s="206">
        <v>6</v>
      </c>
      <c r="M78" s="206">
        <v>324.60000000000002</v>
      </c>
      <c r="N78" s="206">
        <v>429.54</v>
      </c>
      <c r="O78" s="207">
        <v>1.1363183333616836E-3</v>
      </c>
    </row>
    <row r="79" spans="1:15" ht="25.5">
      <c r="A79" s="203" t="s">
        <v>515</v>
      </c>
      <c r="B79" s="204" t="s">
        <v>516</v>
      </c>
      <c r="C79" s="203" t="s">
        <v>355</v>
      </c>
      <c r="D79" s="203" t="s">
        <v>517</v>
      </c>
      <c r="E79" s="205" t="s">
        <v>336</v>
      </c>
      <c r="F79" s="204">
        <v>13</v>
      </c>
      <c r="G79" s="206">
        <v>2.5299999999999998</v>
      </c>
      <c r="H79" s="206">
        <v>0.15</v>
      </c>
      <c r="I79" s="206">
        <v>10.29</v>
      </c>
      <c r="J79" s="206">
        <v>12.97</v>
      </c>
      <c r="K79" s="206">
        <v>32.89</v>
      </c>
      <c r="L79" s="206">
        <v>1.95</v>
      </c>
      <c r="M79" s="206">
        <v>133.77000000000001</v>
      </c>
      <c r="N79" s="206">
        <v>168.61</v>
      </c>
      <c r="O79" s="207">
        <v>4.4604608229294933E-4</v>
      </c>
    </row>
    <row r="80" spans="1:15" ht="25.5">
      <c r="A80" s="203" t="s">
        <v>518</v>
      </c>
      <c r="B80" s="204" t="s">
        <v>519</v>
      </c>
      <c r="C80" s="203" t="s">
        <v>38</v>
      </c>
      <c r="D80" s="203" t="s">
        <v>520</v>
      </c>
      <c r="E80" s="205" t="s">
        <v>336</v>
      </c>
      <c r="F80" s="204">
        <v>1</v>
      </c>
      <c r="G80" s="206">
        <v>4.07</v>
      </c>
      <c r="H80" s="206">
        <v>0.25</v>
      </c>
      <c r="I80" s="206">
        <v>18.62</v>
      </c>
      <c r="J80" s="206">
        <v>22.94</v>
      </c>
      <c r="K80" s="206">
        <v>4.07</v>
      </c>
      <c r="L80" s="206">
        <v>0.25</v>
      </c>
      <c r="M80" s="206">
        <v>18.62</v>
      </c>
      <c r="N80" s="206">
        <v>22.94</v>
      </c>
      <c r="O80" s="207">
        <v>6.0686181886010662E-5</v>
      </c>
    </row>
    <row r="81" spans="1:15" ht="25.5">
      <c r="A81" s="203" t="s">
        <v>521</v>
      </c>
      <c r="B81" s="204" t="s">
        <v>522</v>
      </c>
      <c r="C81" s="203" t="s">
        <v>355</v>
      </c>
      <c r="D81" s="203" t="s">
        <v>523</v>
      </c>
      <c r="E81" s="205" t="s">
        <v>336</v>
      </c>
      <c r="F81" s="204">
        <v>14</v>
      </c>
      <c r="G81" s="206">
        <v>3.7</v>
      </c>
      <c r="H81" s="206">
        <v>0.23</v>
      </c>
      <c r="I81" s="206">
        <v>6.67</v>
      </c>
      <c r="J81" s="206">
        <v>10.6</v>
      </c>
      <c r="K81" s="206">
        <v>51.8</v>
      </c>
      <c r="L81" s="206">
        <v>3.22</v>
      </c>
      <c r="M81" s="206">
        <v>93.38</v>
      </c>
      <c r="N81" s="206">
        <v>148.4</v>
      </c>
      <c r="O81" s="207">
        <v>3.9258192641168188E-4</v>
      </c>
    </row>
    <row r="82" spans="1:15" ht="25.5">
      <c r="A82" s="203" t="s">
        <v>524</v>
      </c>
      <c r="B82" s="204" t="s">
        <v>525</v>
      </c>
      <c r="C82" s="203" t="s">
        <v>355</v>
      </c>
      <c r="D82" s="203" t="s">
        <v>526</v>
      </c>
      <c r="E82" s="205" t="s">
        <v>336</v>
      </c>
      <c r="F82" s="204">
        <v>1</v>
      </c>
      <c r="G82" s="206">
        <v>5.23</v>
      </c>
      <c r="H82" s="206">
        <v>0.33</v>
      </c>
      <c r="I82" s="206">
        <v>87.27</v>
      </c>
      <c r="J82" s="206">
        <v>92.83</v>
      </c>
      <c r="K82" s="206">
        <v>5.23</v>
      </c>
      <c r="L82" s="206">
        <v>0.33</v>
      </c>
      <c r="M82" s="206">
        <v>87.27</v>
      </c>
      <c r="N82" s="206">
        <v>92.83</v>
      </c>
      <c r="O82" s="207">
        <v>2.4557533846897864E-4</v>
      </c>
    </row>
    <row r="83" spans="1:15" ht="38.25">
      <c r="A83" s="203" t="s">
        <v>527</v>
      </c>
      <c r="B83" s="204" t="s">
        <v>528</v>
      </c>
      <c r="C83" s="203" t="s">
        <v>355</v>
      </c>
      <c r="D83" s="203" t="s">
        <v>529</v>
      </c>
      <c r="E83" s="205" t="s">
        <v>336</v>
      </c>
      <c r="F83" s="204">
        <v>6</v>
      </c>
      <c r="G83" s="206">
        <v>1.55</v>
      </c>
      <c r="H83" s="206">
        <v>0.08</v>
      </c>
      <c r="I83" s="206">
        <v>10.119999999999999</v>
      </c>
      <c r="J83" s="206">
        <v>11.75</v>
      </c>
      <c r="K83" s="206">
        <v>9.3000000000000007</v>
      </c>
      <c r="L83" s="206">
        <v>0.48</v>
      </c>
      <c r="M83" s="206">
        <v>60.72</v>
      </c>
      <c r="N83" s="206">
        <v>70.5</v>
      </c>
      <c r="O83" s="207">
        <v>1.8650286935325858E-4</v>
      </c>
    </row>
    <row r="84" spans="1:15" ht="38.25">
      <c r="A84" s="203" t="s">
        <v>530</v>
      </c>
      <c r="B84" s="204" t="s">
        <v>531</v>
      </c>
      <c r="C84" s="203" t="s">
        <v>355</v>
      </c>
      <c r="D84" s="203" t="s">
        <v>532</v>
      </c>
      <c r="E84" s="205" t="s">
        <v>336</v>
      </c>
      <c r="F84" s="204">
        <v>13</v>
      </c>
      <c r="G84" s="206">
        <v>9.42</v>
      </c>
      <c r="H84" s="206">
        <v>0.56000000000000005</v>
      </c>
      <c r="I84" s="206">
        <v>37.770000000000003</v>
      </c>
      <c r="J84" s="206">
        <v>47.75</v>
      </c>
      <c r="K84" s="206">
        <v>122.46</v>
      </c>
      <c r="L84" s="206">
        <v>7.28</v>
      </c>
      <c r="M84" s="206">
        <v>491.01</v>
      </c>
      <c r="N84" s="206">
        <v>620.75</v>
      </c>
      <c r="O84" s="207">
        <v>1.6421511510785144E-3</v>
      </c>
    </row>
    <row r="85" spans="1:15" ht="38.25">
      <c r="A85" s="203" t="s">
        <v>533</v>
      </c>
      <c r="B85" s="204" t="s">
        <v>534</v>
      </c>
      <c r="C85" s="203" t="s">
        <v>355</v>
      </c>
      <c r="D85" s="203" t="s">
        <v>535</v>
      </c>
      <c r="E85" s="205" t="s">
        <v>336</v>
      </c>
      <c r="F85" s="204">
        <v>62</v>
      </c>
      <c r="G85" s="206">
        <v>5.51</v>
      </c>
      <c r="H85" s="206">
        <v>0.32</v>
      </c>
      <c r="I85" s="206">
        <v>9.11</v>
      </c>
      <c r="J85" s="206">
        <v>14.94</v>
      </c>
      <c r="K85" s="206">
        <v>341.62</v>
      </c>
      <c r="L85" s="206">
        <v>19.84</v>
      </c>
      <c r="M85" s="206">
        <v>564.82000000000005</v>
      </c>
      <c r="N85" s="206">
        <v>926.28</v>
      </c>
      <c r="O85" s="207">
        <v>2.4504096145324308E-3</v>
      </c>
    </row>
    <row r="86" spans="1:15" ht="38.25">
      <c r="A86" s="203" t="s">
        <v>536</v>
      </c>
      <c r="B86" s="204" t="s">
        <v>537</v>
      </c>
      <c r="C86" s="203" t="s">
        <v>355</v>
      </c>
      <c r="D86" s="203" t="s">
        <v>538</v>
      </c>
      <c r="E86" s="205" t="s">
        <v>336</v>
      </c>
      <c r="F86" s="204">
        <v>29</v>
      </c>
      <c r="G86" s="206">
        <v>9.42</v>
      </c>
      <c r="H86" s="206">
        <v>0.56000000000000005</v>
      </c>
      <c r="I86" s="206">
        <v>21.6</v>
      </c>
      <c r="J86" s="206">
        <v>31.58</v>
      </c>
      <c r="K86" s="206">
        <v>273.18</v>
      </c>
      <c r="L86" s="206">
        <v>16.239999999999998</v>
      </c>
      <c r="M86" s="206">
        <v>626.4</v>
      </c>
      <c r="N86" s="206">
        <v>915.82</v>
      </c>
      <c r="O86" s="207">
        <v>2.4227384086681031E-3</v>
      </c>
    </row>
    <row r="87" spans="1:15" ht="38.25">
      <c r="A87" s="203" t="s">
        <v>539</v>
      </c>
      <c r="B87" s="204" t="s">
        <v>540</v>
      </c>
      <c r="C87" s="203" t="s">
        <v>355</v>
      </c>
      <c r="D87" s="203" t="s">
        <v>541</v>
      </c>
      <c r="E87" s="205" t="s">
        <v>336</v>
      </c>
      <c r="F87" s="204">
        <v>19</v>
      </c>
      <c r="G87" s="206">
        <v>5.51</v>
      </c>
      <c r="H87" s="206">
        <v>0.32</v>
      </c>
      <c r="I87" s="206">
        <v>6.05</v>
      </c>
      <c r="J87" s="206">
        <v>11.88</v>
      </c>
      <c r="K87" s="206">
        <v>104.69</v>
      </c>
      <c r="L87" s="206">
        <v>6.08</v>
      </c>
      <c r="M87" s="206">
        <v>114.95</v>
      </c>
      <c r="N87" s="206">
        <v>225.72</v>
      </c>
      <c r="O87" s="207">
        <v>5.9712663362294363E-4</v>
      </c>
    </row>
    <row r="88" spans="1:15" ht="38.25">
      <c r="A88" s="203" t="s">
        <v>542</v>
      </c>
      <c r="B88" s="204" t="s">
        <v>543</v>
      </c>
      <c r="C88" s="203" t="s">
        <v>355</v>
      </c>
      <c r="D88" s="203" t="s">
        <v>544</v>
      </c>
      <c r="E88" s="205" t="s">
        <v>336</v>
      </c>
      <c r="F88" s="204">
        <v>39</v>
      </c>
      <c r="G88" s="206">
        <v>1.48</v>
      </c>
      <c r="H88" s="206">
        <v>0.08</v>
      </c>
      <c r="I88" s="206">
        <v>9.16</v>
      </c>
      <c r="J88" s="206">
        <v>10.72</v>
      </c>
      <c r="K88" s="206">
        <v>57.72</v>
      </c>
      <c r="L88" s="206">
        <v>3.12</v>
      </c>
      <c r="M88" s="206">
        <v>357.24</v>
      </c>
      <c r="N88" s="206">
        <v>418.08</v>
      </c>
      <c r="O88" s="207">
        <v>1.1060016967263879E-3</v>
      </c>
    </row>
    <row r="89" spans="1:15" ht="38.25">
      <c r="A89" s="203" t="s">
        <v>545</v>
      </c>
      <c r="B89" s="204" t="s">
        <v>546</v>
      </c>
      <c r="C89" s="203" t="s">
        <v>355</v>
      </c>
      <c r="D89" s="203" t="s">
        <v>547</v>
      </c>
      <c r="E89" s="205" t="s">
        <v>336</v>
      </c>
      <c r="F89" s="204">
        <v>9</v>
      </c>
      <c r="G89" s="206">
        <v>5.98</v>
      </c>
      <c r="H89" s="206">
        <v>0.36</v>
      </c>
      <c r="I89" s="206">
        <v>9.5299999999999994</v>
      </c>
      <c r="J89" s="206">
        <v>15.87</v>
      </c>
      <c r="K89" s="206">
        <v>53.82</v>
      </c>
      <c r="L89" s="206">
        <v>3.24</v>
      </c>
      <c r="M89" s="206">
        <v>85.77</v>
      </c>
      <c r="N89" s="206">
        <v>142.83000000000001</v>
      </c>
      <c r="O89" s="207">
        <v>3.7784687701738898E-4</v>
      </c>
    </row>
    <row r="90" spans="1:15" ht="25.5">
      <c r="A90" s="203" t="s">
        <v>548</v>
      </c>
      <c r="B90" s="204" t="s">
        <v>549</v>
      </c>
      <c r="C90" s="203" t="s">
        <v>38</v>
      </c>
      <c r="D90" s="203" t="s">
        <v>550</v>
      </c>
      <c r="E90" s="205" t="s">
        <v>336</v>
      </c>
      <c r="F90" s="204">
        <v>31</v>
      </c>
      <c r="G90" s="206">
        <v>37.03</v>
      </c>
      <c r="H90" s="206">
        <v>2.2599999999999998</v>
      </c>
      <c r="I90" s="206">
        <v>45.47</v>
      </c>
      <c r="J90" s="206">
        <v>84.76</v>
      </c>
      <c r="K90" s="206">
        <v>1147.93</v>
      </c>
      <c r="L90" s="206">
        <v>70.06</v>
      </c>
      <c r="M90" s="206">
        <v>1409.57</v>
      </c>
      <c r="N90" s="206">
        <v>2627.56</v>
      </c>
      <c r="O90" s="207">
        <v>6.9510280765652218E-3</v>
      </c>
    </row>
    <row r="91" spans="1:15" ht="38.25">
      <c r="A91" s="203" t="s">
        <v>551</v>
      </c>
      <c r="B91" s="204" t="s">
        <v>552</v>
      </c>
      <c r="C91" s="203" t="s">
        <v>355</v>
      </c>
      <c r="D91" s="203" t="s">
        <v>553</v>
      </c>
      <c r="E91" s="205" t="s">
        <v>336</v>
      </c>
      <c r="F91" s="204">
        <v>8</v>
      </c>
      <c r="G91" s="206">
        <v>12.57</v>
      </c>
      <c r="H91" s="206">
        <v>0.76</v>
      </c>
      <c r="I91" s="206">
        <v>43.71</v>
      </c>
      <c r="J91" s="206">
        <v>57.04</v>
      </c>
      <c r="K91" s="206">
        <v>100.56</v>
      </c>
      <c r="L91" s="206">
        <v>6.08</v>
      </c>
      <c r="M91" s="206">
        <v>349.68</v>
      </c>
      <c r="N91" s="206">
        <v>456.32</v>
      </c>
      <c r="O91" s="207">
        <v>1.207162969408212E-3</v>
      </c>
    </row>
    <row r="92" spans="1:15" ht="38.25">
      <c r="A92" s="203" t="s">
        <v>554</v>
      </c>
      <c r="B92" s="204" t="s">
        <v>555</v>
      </c>
      <c r="C92" s="203" t="s">
        <v>38</v>
      </c>
      <c r="D92" s="203" t="s">
        <v>556</v>
      </c>
      <c r="E92" s="205" t="s">
        <v>336</v>
      </c>
      <c r="F92" s="204">
        <v>2</v>
      </c>
      <c r="G92" s="206">
        <v>6.94</v>
      </c>
      <c r="H92" s="206">
        <v>0.42</v>
      </c>
      <c r="I92" s="206">
        <v>85.27</v>
      </c>
      <c r="J92" s="206">
        <v>92.63</v>
      </c>
      <c r="K92" s="206">
        <v>13.88</v>
      </c>
      <c r="L92" s="206">
        <v>0.84</v>
      </c>
      <c r="M92" s="206">
        <v>170.54</v>
      </c>
      <c r="N92" s="206">
        <v>185.26</v>
      </c>
      <c r="O92" s="207">
        <v>4.9009250462957003E-4</v>
      </c>
    </row>
    <row r="93" spans="1:15" ht="38.25">
      <c r="A93" s="203" t="s">
        <v>557</v>
      </c>
      <c r="B93" s="204" t="s">
        <v>558</v>
      </c>
      <c r="C93" s="203" t="s">
        <v>355</v>
      </c>
      <c r="D93" s="203" t="s">
        <v>559</v>
      </c>
      <c r="E93" s="205" t="s">
        <v>336</v>
      </c>
      <c r="F93" s="204">
        <v>6</v>
      </c>
      <c r="G93" s="206">
        <v>7.34</v>
      </c>
      <c r="H93" s="206">
        <v>0.44</v>
      </c>
      <c r="I93" s="206">
        <v>9.1300000000000008</v>
      </c>
      <c r="J93" s="206">
        <v>16.91</v>
      </c>
      <c r="K93" s="206">
        <v>44.04</v>
      </c>
      <c r="L93" s="206">
        <v>2.64</v>
      </c>
      <c r="M93" s="206">
        <v>54.78</v>
      </c>
      <c r="N93" s="206">
        <v>101.46</v>
      </c>
      <c r="O93" s="207">
        <v>2.6840540602243425E-4</v>
      </c>
    </row>
    <row r="94" spans="1:15" ht="38.25">
      <c r="A94" s="203" t="s">
        <v>560</v>
      </c>
      <c r="B94" s="204" t="s">
        <v>561</v>
      </c>
      <c r="C94" s="203" t="s">
        <v>355</v>
      </c>
      <c r="D94" s="203" t="s">
        <v>562</v>
      </c>
      <c r="E94" s="205" t="s">
        <v>400</v>
      </c>
      <c r="F94" s="204">
        <v>60</v>
      </c>
      <c r="G94" s="206">
        <v>11.42</v>
      </c>
      <c r="H94" s="206">
        <v>0.7</v>
      </c>
      <c r="I94" s="206">
        <v>21.04</v>
      </c>
      <c r="J94" s="206">
        <v>33.159999999999997</v>
      </c>
      <c r="K94" s="206">
        <v>685.2</v>
      </c>
      <c r="L94" s="206">
        <v>42</v>
      </c>
      <c r="M94" s="206">
        <v>1262.4000000000001</v>
      </c>
      <c r="N94" s="206">
        <v>1989.6</v>
      </c>
      <c r="O94" s="207">
        <v>5.2633490619183442E-3</v>
      </c>
    </row>
    <row r="95" spans="1:15" ht="25.5">
      <c r="A95" s="203" t="s">
        <v>563</v>
      </c>
      <c r="B95" s="204" t="s">
        <v>564</v>
      </c>
      <c r="C95" s="203" t="s">
        <v>355</v>
      </c>
      <c r="D95" s="203" t="s">
        <v>565</v>
      </c>
      <c r="E95" s="205" t="s">
        <v>400</v>
      </c>
      <c r="F95" s="204">
        <v>23.54</v>
      </c>
      <c r="G95" s="206">
        <v>13.52</v>
      </c>
      <c r="H95" s="206">
        <v>0.82</v>
      </c>
      <c r="I95" s="206">
        <v>50.54</v>
      </c>
      <c r="J95" s="206">
        <v>64.88</v>
      </c>
      <c r="K95" s="206">
        <v>318.26</v>
      </c>
      <c r="L95" s="206">
        <v>19.3</v>
      </c>
      <c r="M95" s="206">
        <v>1189.71</v>
      </c>
      <c r="N95" s="206">
        <v>1527.27</v>
      </c>
      <c r="O95" s="207">
        <v>4.0402870535766128E-3</v>
      </c>
    </row>
    <row r="96" spans="1:15" ht="38.25">
      <c r="A96" s="203" t="s">
        <v>566</v>
      </c>
      <c r="B96" s="204" t="s">
        <v>567</v>
      </c>
      <c r="C96" s="203" t="s">
        <v>355</v>
      </c>
      <c r="D96" s="203" t="s">
        <v>568</v>
      </c>
      <c r="E96" s="205" t="s">
        <v>400</v>
      </c>
      <c r="F96" s="204">
        <v>39.58</v>
      </c>
      <c r="G96" s="206">
        <v>12.71</v>
      </c>
      <c r="H96" s="206">
        <v>0.76</v>
      </c>
      <c r="I96" s="206">
        <v>11.32</v>
      </c>
      <c r="J96" s="206">
        <v>24.79</v>
      </c>
      <c r="K96" s="206">
        <v>503.06</v>
      </c>
      <c r="L96" s="206">
        <v>30.08</v>
      </c>
      <c r="M96" s="206">
        <v>448.04</v>
      </c>
      <c r="N96" s="206">
        <v>981.18</v>
      </c>
      <c r="O96" s="207">
        <v>2.5956437638585852E-3</v>
      </c>
    </row>
    <row r="97" spans="1:15" ht="38.25">
      <c r="A97" s="203" t="s">
        <v>569</v>
      </c>
      <c r="B97" s="204" t="s">
        <v>570</v>
      </c>
      <c r="C97" s="203" t="s">
        <v>355</v>
      </c>
      <c r="D97" s="203" t="s">
        <v>571</v>
      </c>
      <c r="E97" s="205" t="s">
        <v>400</v>
      </c>
      <c r="F97" s="204">
        <v>39.22</v>
      </c>
      <c r="G97" s="206">
        <v>1.8</v>
      </c>
      <c r="H97" s="206">
        <v>0.1</v>
      </c>
      <c r="I97" s="206">
        <v>13.45</v>
      </c>
      <c r="J97" s="206">
        <v>15.35</v>
      </c>
      <c r="K97" s="206">
        <v>70.59</v>
      </c>
      <c r="L97" s="206">
        <v>3.92</v>
      </c>
      <c r="M97" s="206">
        <v>527.51</v>
      </c>
      <c r="N97" s="206">
        <v>602.02</v>
      </c>
      <c r="O97" s="207">
        <v>1.5926022327382799E-3</v>
      </c>
    </row>
    <row r="98" spans="1:15" ht="38.25">
      <c r="A98" s="203" t="s">
        <v>572</v>
      </c>
      <c r="B98" s="204" t="s">
        <v>573</v>
      </c>
      <c r="C98" s="203" t="s">
        <v>38</v>
      </c>
      <c r="D98" s="203" t="s">
        <v>574</v>
      </c>
      <c r="E98" s="205" t="s">
        <v>336</v>
      </c>
      <c r="F98" s="204">
        <v>6</v>
      </c>
      <c r="G98" s="206">
        <v>14.31</v>
      </c>
      <c r="H98" s="206">
        <v>0.86</v>
      </c>
      <c r="I98" s="206">
        <v>31.24</v>
      </c>
      <c r="J98" s="206">
        <v>46.41</v>
      </c>
      <c r="K98" s="206">
        <v>85.86</v>
      </c>
      <c r="L98" s="206">
        <v>5.16</v>
      </c>
      <c r="M98" s="206">
        <v>187.44</v>
      </c>
      <c r="N98" s="206">
        <v>278.45999999999998</v>
      </c>
      <c r="O98" s="207">
        <v>7.3664665248380687E-4</v>
      </c>
    </row>
    <row r="99" spans="1:15" ht="38.25">
      <c r="A99" s="203" t="s">
        <v>575</v>
      </c>
      <c r="B99" s="204" t="s">
        <v>576</v>
      </c>
      <c r="C99" s="203" t="s">
        <v>355</v>
      </c>
      <c r="D99" s="203" t="s">
        <v>577</v>
      </c>
      <c r="E99" s="205" t="s">
        <v>336</v>
      </c>
      <c r="F99" s="204">
        <v>4</v>
      </c>
      <c r="G99" s="206">
        <v>12.57</v>
      </c>
      <c r="H99" s="206">
        <v>0.76</v>
      </c>
      <c r="I99" s="206">
        <v>34.56</v>
      </c>
      <c r="J99" s="206">
        <v>47.89</v>
      </c>
      <c r="K99" s="206">
        <v>50.28</v>
      </c>
      <c r="L99" s="206">
        <v>3.04</v>
      </c>
      <c r="M99" s="206">
        <v>138.24</v>
      </c>
      <c r="N99" s="206">
        <v>191.56</v>
      </c>
      <c r="O99" s="207">
        <v>5.0675871848666974E-4</v>
      </c>
    </row>
    <row r="100" spans="1:15" ht="38.25">
      <c r="A100" s="203" t="s">
        <v>578</v>
      </c>
      <c r="B100" s="204" t="s">
        <v>579</v>
      </c>
      <c r="C100" s="203" t="s">
        <v>355</v>
      </c>
      <c r="D100" s="203" t="s">
        <v>580</v>
      </c>
      <c r="E100" s="205" t="s">
        <v>336</v>
      </c>
      <c r="F100" s="204">
        <v>1</v>
      </c>
      <c r="G100" s="206">
        <v>1.98</v>
      </c>
      <c r="H100" s="206">
        <v>0.12</v>
      </c>
      <c r="I100" s="206">
        <v>15.73</v>
      </c>
      <c r="J100" s="206">
        <v>17.829999999999998</v>
      </c>
      <c r="K100" s="206">
        <v>1.98</v>
      </c>
      <c r="L100" s="206">
        <v>0.12</v>
      </c>
      <c r="M100" s="206">
        <v>15.73</v>
      </c>
      <c r="N100" s="206">
        <v>17.829999999999998</v>
      </c>
      <c r="O100" s="207">
        <v>4.7168030646363126E-5</v>
      </c>
    </row>
    <row r="101" spans="1:15" ht="38.25">
      <c r="A101" s="203" t="s">
        <v>581</v>
      </c>
      <c r="B101" s="204" t="s">
        <v>582</v>
      </c>
      <c r="C101" s="203" t="s">
        <v>355</v>
      </c>
      <c r="D101" s="203" t="s">
        <v>583</v>
      </c>
      <c r="E101" s="205" t="s">
        <v>336</v>
      </c>
      <c r="F101" s="204">
        <v>6</v>
      </c>
      <c r="G101" s="206">
        <v>11.84</v>
      </c>
      <c r="H101" s="206">
        <v>0.72</v>
      </c>
      <c r="I101" s="206">
        <v>34.869999999999997</v>
      </c>
      <c r="J101" s="206">
        <v>47.43</v>
      </c>
      <c r="K101" s="206">
        <v>71.040000000000006</v>
      </c>
      <c r="L101" s="206">
        <v>4.32</v>
      </c>
      <c r="M101" s="206">
        <v>209.22</v>
      </c>
      <c r="N101" s="206">
        <v>284.58</v>
      </c>
      <c r="O101" s="207">
        <v>7.528366888021323E-4</v>
      </c>
    </row>
    <row r="102" spans="1:15">
      <c r="A102" s="199" t="s">
        <v>584</v>
      </c>
      <c r="B102" s="199"/>
      <c r="C102" s="199"/>
      <c r="D102" s="199" t="s">
        <v>585</v>
      </c>
      <c r="E102" s="199"/>
      <c r="F102" s="200"/>
      <c r="G102" s="199"/>
      <c r="H102" s="199"/>
      <c r="I102" s="199"/>
      <c r="J102" s="199"/>
      <c r="K102" s="199"/>
      <c r="L102" s="199"/>
      <c r="M102" s="199"/>
      <c r="N102" s="201">
        <v>449.2</v>
      </c>
      <c r="O102" s="202">
        <v>1.1883275023189185E-3</v>
      </c>
    </row>
    <row r="103" spans="1:15" ht="38.25">
      <c r="A103" s="203" t="s">
        <v>586</v>
      </c>
      <c r="B103" s="204" t="s">
        <v>587</v>
      </c>
      <c r="C103" s="203" t="s">
        <v>355</v>
      </c>
      <c r="D103" s="203" t="s">
        <v>588</v>
      </c>
      <c r="E103" s="205" t="s">
        <v>336</v>
      </c>
      <c r="F103" s="204">
        <v>2</v>
      </c>
      <c r="G103" s="206">
        <v>1.48</v>
      </c>
      <c r="H103" s="206">
        <v>0.08</v>
      </c>
      <c r="I103" s="206">
        <v>17.96</v>
      </c>
      <c r="J103" s="206">
        <v>19.52</v>
      </c>
      <c r="K103" s="206">
        <v>2.96</v>
      </c>
      <c r="L103" s="206">
        <v>0.16</v>
      </c>
      <c r="M103" s="206">
        <v>35.92</v>
      </c>
      <c r="N103" s="206">
        <v>39.04</v>
      </c>
      <c r="O103" s="207">
        <v>1.0327761729859879E-4</v>
      </c>
    </row>
    <row r="104" spans="1:15" ht="38.25">
      <c r="A104" s="203" t="s">
        <v>589</v>
      </c>
      <c r="B104" s="204" t="s">
        <v>590</v>
      </c>
      <c r="C104" s="203" t="s">
        <v>355</v>
      </c>
      <c r="D104" s="203" t="s">
        <v>591</v>
      </c>
      <c r="E104" s="205" t="s">
        <v>336</v>
      </c>
      <c r="F104" s="204">
        <v>1</v>
      </c>
      <c r="G104" s="206">
        <v>0.98</v>
      </c>
      <c r="H104" s="206">
        <v>0.06</v>
      </c>
      <c r="I104" s="206">
        <v>5.41</v>
      </c>
      <c r="J104" s="206">
        <v>6.45</v>
      </c>
      <c r="K104" s="206">
        <v>0.98</v>
      </c>
      <c r="L104" s="206">
        <v>0.06</v>
      </c>
      <c r="M104" s="206">
        <v>5.41</v>
      </c>
      <c r="N104" s="206">
        <v>6.45</v>
      </c>
      <c r="O104" s="207">
        <v>1.7063028472744933E-5</v>
      </c>
    </row>
    <row r="105" spans="1:15" ht="38.25">
      <c r="A105" s="203" t="s">
        <v>592</v>
      </c>
      <c r="B105" s="204" t="s">
        <v>579</v>
      </c>
      <c r="C105" s="203" t="s">
        <v>355</v>
      </c>
      <c r="D105" s="203" t="s">
        <v>580</v>
      </c>
      <c r="E105" s="205" t="s">
        <v>336</v>
      </c>
      <c r="F105" s="204">
        <v>5</v>
      </c>
      <c r="G105" s="206">
        <v>1.98</v>
      </c>
      <c r="H105" s="206">
        <v>0.12</v>
      </c>
      <c r="I105" s="206">
        <v>15.73</v>
      </c>
      <c r="J105" s="206">
        <v>17.829999999999998</v>
      </c>
      <c r="K105" s="206">
        <v>9.9</v>
      </c>
      <c r="L105" s="206">
        <v>0.6</v>
      </c>
      <c r="M105" s="206">
        <v>78.650000000000006</v>
      </c>
      <c r="N105" s="206">
        <v>89.15</v>
      </c>
      <c r="O105" s="207">
        <v>2.3584015323181563E-4</v>
      </c>
    </row>
    <row r="106" spans="1:15" ht="25.5">
      <c r="A106" s="203" t="s">
        <v>593</v>
      </c>
      <c r="B106" s="204" t="s">
        <v>594</v>
      </c>
      <c r="C106" s="203" t="s">
        <v>38</v>
      </c>
      <c r="D106" s="203" t="s">
        <v>595</v>
      </c>
      <c r="E106" s="205" t="s">
        <v>336</v>
      </c>
      <c r="F106" s="204">
        <v>1</v>
      </c>
      <c r="G106" s="206">
        <v>2.59</v>
      </c>
      <c r="H106" s="206">
        <v>0.14000000000000001</v>
      </c>
      <c r="I106" s="206">
        <v>15.27</v>
      </c>
      <c r="J106" s="206">
        <v>18</v>
      </c>
      <c r="K106" s="206">
        <v>2.59</v>
      </c>
      <c r="L106" s="206">
        <v>0.14000000000000001</v>
      </c>
      <c r="M106" s="206">
        <v>15.27</v>
      </c>
      <c r="N106" s="206">
        <v>18</v>
      </c>
      <c r="O106" s="207">
        <v>4.7617753877427723E-5</v>
      </c>
    </row>
    <row r="107" spans="1:15" ht="38.25">
      <c r="A107" s="203" t="s">
        <v>596</v>
      </c>
      <c r="B107" s="204" t="s">
        <v>570</v>
      </c>
      <c r="C107" s="203" t="s">
        <v>355</v>
      </c>
      <c r="D107" s="203" t="s">
        <v>571</v>
      </c>
      <c r="E107" s="205" t="s">
        <v>400</v>
      </c>
      <c r="F107" s="204">
        <v>19.32</v>
      </c>
      <c r="G107" s="206">
        <v>1.8</v>
      </c>
      <c r="H107" s="206">
        <v>0.1</v>
      </c>
      <c r="I107" s="206">
        <v>13.45</v>
      </c>
      <c r="J107" s="206">
        <v>15.35</v>
      </c>
      <c r="K107" s="206">
        <v>34.770000000000003</v>
      </c>
      <c r="L107" s="206">
        <v>1.93</v>
      </c>
      <c r="M107" s="206">
        <v>259.86</v>
      </c>
      <c r="N107" s="206">
        <v>296.56</v>
      </c>
      <c r="O107" s="207">
        <v>7.8452894943833139E-4</v>
      </c>
    </row>
    <row r="108" spans="1:15">
      <c r="A108" s="199" t="s">
        <v>597</v>
      </c>
      <c r="B108" s="199"/>
      <c r="C108" s="199"/>
      <c r="D108" s="199" t="s">
        <v>598</v>
      </c>
      <c r="E108" s="199"/>
      <c r="F108" s="200"/>
      <c r="G108" s="199"/>
      <c r="H108" s="199"/>
      <c r="I108" s="199"/>
      <c r="J108" s="199"/>
      <c r="K108" s="199"/>
      <c r="L108" s="199"/>
      <c r="M108" s="199"/>
      <c r="N108" s="201">
        <v>18956.79</v>
      </c>
      <c r="O108" s="202">
        <v>5.0148875584782392E-2</v>
      </c>
    </row>
    <row r="109" spans="1:15" ht="25.5">
      <c r="A109" s="203" t="s">
        <v>599</v>
      </c>
      <c r="B109" s="204" t="s">
        <v>600</v>
      </c>
      <c r="C109" s="203" t="s">
        <v>355</v>
      </c>
      <c r="D109" s="203" t="s">
        <v>601</v>
      </c>
      <c r="E109" s="205" t="s">
        <v>336</v>
      </c>
      <c r="F109" s="204">
        <v>6</v>
      </c>
      <c r="G109" s="206">
        <v>11.26</v>
      </c>
      <c r="H109" s="206">
        <v>0.68</v>
      </c>
      <c r="I109" s="206">
        <v>118.26</v>
      </c>
      <c r="J109" s="206">
        <v>130.19999999999999</v>
      </c>
      <c r="K109" s="206">
        <v>67.56</v>
      </c>
      <c r="L109" s="206">
        <v>4.08</v>
      </c>
      <c r="M109" s="206">
        <v>709.56</v>
      </c>
      <c r="N109" s="206">
        <v>781.2</v>
      </c>
      <c r="O109" s="207">
        <v>2.066610518280363E-3</v>
      </c>
    </row>
    <row r="110" spans="1:15" ht="38.25">
      <c r="A110" s="203" t="s">
        <v>602</v>
      </c>
      <c r="B110" s="204" t="s">
        <v>603</v>
      </c>
      <c r="C110" s="203" t="s">
        <v>355</v>
      </c>
      <c r="D110" s="203" t="s">
        <v>604</v>
      </c>
      <c r="E110" s="205" t="s">
        <v>336</v>
      </c>
      <c r="F110" s="204">
        <v>12</v>
      </c>
      <c r="G110" s="206">
        <v>16.23</v>
      </c>
      <c r="H110" s="206">
        <v>0.98</v>
      </c>
      <c r="I110" s="206">
        <v>171.96</v>
      </c>
      <c r="J110" s="206">
        <v>189.17</v>
      </c>
      <c r="K110" s="206">
        <v>194.76</v>
      </c>
      <c r="L110" s="206">
        <v>11.76</v>
      </c>
      <c r="M110" s="206">
        <v>2063.52</v>
      </c>
      <c r="N110" s="206">
        <v>2270.04</v>
      </c>
      <c r="O110" s="207">
        <v>6.0052336673286685E-3</v>
      </c>
    </row>
    <row r="111" spans="1:15" ht="38.25">
      <c r="A111" s="203" t="s">
        <v>605</v>
      </c>
      <c r="B111" s="204" t="s">
        <v>606</v>
      </c>
      <c r="C111" s="203" t="s">
        <v>355</v>
      </c>
      <c r="D111" s="203" t="s">
        <v>607</v>
      </c>
      <c r="E111" s="205" t="s">
        <v>336</v>
      </c>
      <c r="F111" s="204">
        <v>6</v>
      </c>
      <c r="G111" s="206">
        <v>9.6</v>
      </c>
      <c r="H111" s="206">
        <v>0.57999999999999996</v>
      </c>
      <c r="I111" s="206">
        <v>96.72</v>
      </c>
      <c r="J111" s="206">
        <v>106.9</v>
      </c>
      <c r="K111" s="206">
        <v>57.6</v>
      </c>
      <c r="L111" s="206">
        <v>3.48</v>
      </c>
      <c r="M111" s="206">
        <v>580.32000000000005</v>
      </c>
      <c r="N111" s="206">
        <v>641.4</v>
      </c>
      <c r="O111" s="207">
        <v>1.6967792964990079E-3</v>
      </c>
    </row>
    <row r="112" spans="1:15" ht="25.5">
      <c r="A112" s="203" t="s">
        <v>608</v>
      </c>
      <c r="B112" s="204" t="s">
        <v>609</v>
      </c>
      <c r="C112" s="203" t="s">
        <v>355</v>
      </c>
      <c r="D112" s="203" t="s">
        <v>610</v>
      </c>
      <c r="E112" s="205" t="s">
        <v>336</v>
      </c>
      <c r="F112" s="204">
        <v>12</v>
      </c>
      <c r="G112" s="206">
        <v>40.15</v>
      </c>
      <c r="H112" s="206">
        <v>2.46</v>
      </c>
      <c r="I112" s="206">
        <v>278</v>
      </c>
      <c r="J112" s="206">
        <v>320.61</v>
      </c>
      <c r="K112" s="206">
        <v>481.8</v>
      </c>
      <c r="L112" s="206">
        <v>29.52</v>
      </c>
      <c r="M112" s="206">
        <v>3336</v>
      </c>
      <c r="N112" s="206">
        <v>3847.32</v>
      </c>
      <c r="O112" s="207">
        <v>1.0177818713761401E-2</v>
      </c>
    </row>
    <row r="113" spans="1:15" ht="38.25">
      <c r="A113" s="203" t="s">
        <v>611</v>
      </c>
      <c r="B113" s="204" t="s">
        <v>612</v>
      </c>
      <c r="C113" s="203" t="s">
        <v>38</v>
      </c>
      <c r="D113" s="203" t="s">
        <v>613</v>
      </c>
      <c r="E113" s="205" t="s">
        <v>336</v>
      </c>
      <c r="F113" s="204">
        <v>12</v>
      </c>
      <c r="G113" s="206">
        <v>7.38</v>
      </c>
      <c r="H113" s="206">
        <v>0.39</v>
      </c>
      <c r="I113" s="206">
        <v>6.05</v>
      </c>
      <c r="J113" s="206">
        <v>13.82</v>
      </c>
      <c r="K113" s="206">
        <v>88.56</v>
      </c>
      <c r="L113" s="206">
        <v>4.68</v>
      </c>
      <c r="M113" s="206">
        <v>72.599999999999994</v>
      </c>
      <c r="N113" s="206">
        <v>165.84</v>
      </c>
      <c r="O113" s="207">
        <v>4.3871823905736743E-4</v>
      </c>
    </row>
    <row r="114" spans="1:15" ht="25.5">
      <c r="A114" s="203" t="s">
        <v>614</v>
      </c>
      <c r="B114" s="204" t="s">
        <v>615</v>
      </c>
      <c r="C114" s="203" t="s">
        <v>355</v>
      </c>
      <c r="D114" s="203" t="s">
        <v>616</v>
      </c>
      <c r="E114" s="205" t="s">
        <v>336</v>
      </c>
      <c r="F114" s="204">
        <v>18</v>
      </c>
      <c r="G114" s="206">
        <v>4.58</v>
      </c>
      <c r="H114" s="206">
        <v>0.28000000000000003</v>
      </c>
      <c r="I114" s="206">
        <v>7.01</v>
      </c>
      <c r="J114" s="206">
        <v>11.87</v>
      </c>
      <c r="K114" s="206">
        <v>82.44</v>
      </c>
      <c r="L114" s="206">
        <v>5.04</v>
      </c>
      <c r="M114" s="206">
        <v>126.18</v>
      </c>
      <c r="N114" s="206">
        <v>213.66</v>
      </c>
      <c r="O114" s="207">
        <v>5.6522273852506705E-4</v>
      </c>
    </row>
    <row r="115" spans="1:15" ht="25.5">
      <c r="A115" s="203" t="s">
        <v>617</v>
      </c>
      <c r="B115" s="204" t="s">
        <v>618</v>
      </c>
      <c r="C115" s="203" t="s">
        <v>38</v>
      </c>
      <c r="D115" s="203" t="s">
        <v>619</v>
      </c>
      <c r="E115" s="205" t="s">
        <v>290</v>
      </c>
      <c r="F115" s="204">
        <v>12</v>
      </c>
      <c r="G115" s="206">
        <v>12.3</v>
      </c>
      <c r="H115" s="206">
        <v>0.66</v>
      </c>
      <c r="I115" s="206">
        <v>29.1</v>
      </c>
      <c r="J115" s="206">
        <v>42.06</v>
      </c>
      <c r="K115" s="206">
        <v>147.6</v>
      </c>
      <c r="L115" s="206">
        <v>7.92</v>
      </c>
      <c r="M115" s="206">
        <v>349.2</v>
      </c>
      <c r="N115" s="206">
        <v>504.72</v>
      </c>
      <c r="O115" s="207">
        <v>1.3352018187230733E-3</v>
      </c>
    </row>
    <row r="116" spans="1:15" ht="38.25">
      <c r="A116" s="203" t="s">
        <v>620</v>
      </c>
      <c r="B116" s="204" t="s">
        <v>621</v>
      </c>
      <c r="C116" s="203" t="s">
        <v>38</v>
      </c>
      <c r="D116" s="203" t="s">
        <v>622</v>
      </c>
      <c r="E116" s="205" t="s">
        <v>336</v>
      </c>
      <c r="F116" s="204">
        <v>12</v>
      </c>
      <c r="G116" s="206">
        <v>5.61</v>
      </c>
      <c r="H116" s="206">
        <v>0.6</v>
      </c>
      <c r="I116" s="206">
        <v>27.09</v>
      </c>
      <c r="J116" s="206">
        <v>33.299999999999997</v>
      </c>
      <c r="K116" s="206">
        <v>67.319999999999993</v>
      </c>
      <c r="L116" s="206">
        <v>7.2</v>
      </c>
      <c r="M116" s="206">
        <v>325.08</v>
      </c>
      <c r="N116" s="206">
        <v>399.6</v>
      </c>
      <c r="O116" s="207">
        <v>1.0571141360788954E-3</v>
      </c>
    </row>
    <row r="117" spans="1:15" ht="38.25">
      <c r="A117" s="203" t="s">
        <v>623</v>
      </c>
      <c r="B117" s="204" t="s">
        <v>624</v>
      </c>
      <c r="C117" s="203" t="s">
        <v>355</v>
      </c>
      <c r="D117" s="203" t="s">
        <v>625</v>
      </c>
      <c r="E117" s="205" t="s">
        <v>336</v>
      </c>
      <c r="F117" s="204">
        <v>12</v>
      </c>
      <c r="G117" s="206">
        <v>4.09</v>
      </c>
      <c r="H117" s="206">
        <v>0.24</v>
      </c>
      <c r="I117" s="206">
        <v>3.07</v>
      </c>
      <c r="J117" s="206">
        <v>7.4</v>
      </c>
      <c r="K117" s="206">
        <v>49.08</v>
      </c>
      <c r="L117" s="206">
        <v>2.88</v>
      </c>
      <c r="M117" s="206">
        <v>36.840000000000003</v>
      </c>
      <c r="N117" s="206">
        <v>88.8</v>
      </c>
      <c r="O117" s="207">
        <v>2.3491425246197677E-4</v>
      </c>
    </row>
    <row r="118" spans="1:15" ht="51">
      <c r="A118" s="203" t="s">
        <v>626</v>
      </c>
      <c r="B118" s="204" t="s">
        <v>627</v>
      </c>
      <c r="C118" s="203" t="s">
        <v>355</v>
      </c>
      <c r="D118" s="203" t="s">
        <v>628</v>
      </c>
      <c r="E118" s="205" t="s">
        <v>336</v>
      </c>
      <c r="F118" s="204">
        <v>12</v>
      </c>
      <c r="G118" s="206">
        <v>3.46</v>
      </c>
      <c r="H118" s="206">
        <v>0.2</v>
      </c>
      <c r="I118" s="206">
        <v>4.55</v>
      </c>
      <c r="J118" s="206">
        <v>8.2100000000000009</v>
      </c>
      <c r="K118" s="206">
        <v>41.52</v>
      </c>
      <c r="L118" s="206">
        <v>2.4</v>
      </c>
      <c r="M118" s="206">
        <v>54.6</v>
      </c>
      <c r="N118" s="206">
        <v>98.52</v>
      </c>
      <c r="O118" s="207">
        <v>2.6062783955578772E-4</v>
      </c>
    </row>
    <row r="119" spans="1:15" ht="51">
      <c r="A119" s="203" t="s">
        <v>629</v>
      </c>
      <c r="B119" s="204" t="s">
        <v>630</v>
      </c>
      <c r="C119" s="203" t="s">
        <v>355</v>
      </c>
      <c r="D119" s="203" t="s">
        <v>631</v>
      </c>
      <c r="E119" s="205" t="s">
        <v>336</v>
      </c>
      <c r="F119" s="204">
        <v>32</v>
      </c>
      <c r="G119" s="206">
        <v>4.9400000000000004</v>
      </c>
      <c r="H119" s="206">
        <v>0.3</v>
      </c>
      <c r="I119" s="206">
        <v>9.06</v>
      </c>
      <c r="J119" s="206">
        <v>14.3</v>
      </c>
      <c r="K119" s="206">
        <v>158.08000000000001</v>
      </c>
      <c r="L119" s="206">
        <v>9.6</v>
      </c>
      <c r="M119" s="206">
        <v>289.92</v>
      </c>
      <c r="N119" s="206">
        <v>457.6</v>
      </c>
      <c r="O119" s="207">
        <v>1.2105491207950515E-3</v>
      </c>
    </row>
    <row r="120" spans="1:15" ht="25.5">
      <c r="A120" s="203" t="s">
        <v>632</v>
      </c>
      <c r="B120" s="204" t="s">
        <v>633</v>
      </c>
      <c r="C120" s="203" t="s">
        <v>38</v>
      </c>
      <c r="D120" s="203" t="s">
        <v>634</v>
      </c>
      <c r="E120" s="205" t="s">
        <v>336</v>
      </c>
      <c r="F120" s="204">
        <v>12</v>
      </c>
      <c r="G120" s="206">
        <v>5.15</v>
      </c>
      <c r="H120" s="206">
        <v>0.3</v>
      </c>
      <c r="I120" s="206">
        <v>4.0199999999999996</v>
      </c>
      <c r="J120" s="206">
        <v>9.4700000000000006</v>
      </c>
      <c r="K120" s="206">
        <v>61.8</v>
      </c>
      <c r="L120" s="206">
        <v>3.6</v>
      </c>
      <c r="M120" s="206">
        <v>48.24</v>
      </c>
      <c r="N120" s="206">
        <v>113.64</v>
      </c>
      <c r="O120" s="207">
        <v>3.0062675281282701E-4</v>
      </c>
    </row>
    <row r="121" spans="1:15" ht="25.5">
      <c r="A121" s="203" t="s">
        <v>635</v>
      </c>
      <c r="B121" s="204" t="s">
        <v>636</v>
      </c>
      <c r="C121" s="203" t="s">
        <v>38</v>
      </c>
      <c r="D121" s="203" t="s">
        <v>637</v>
      </c>
      <c r="E121" s="205" t="s">
        <v>336</v>
      </c>
      <c r="F121" s="204">
        <v>4</v>
      </c>
      <c r="G121" s="206">
        <v>5.15</v>
      </c>
      <c r="H121" s="206">
        <v>0.3</v>
      </c>
      <c r="I121" s="206">
        <v>9</v>
      </c>
      <c r="J121" s="206">
        <v>14.45</v>
      </c>
      <c r="K121" s="206">
        <v>20.6</v>
      </c>
      <c r="L121" s="206">
        <v>1.2</v>
      </c>
      <c r="M121" s="206">
        <v>36</v>
      </c>
      <c r="N121" s="206">
        <v>57.8</v>
      </c>
      <c r="O121" s="207">
        <v>1.5290589856196236E-4</v>
      </c>
    </row>
    <row r="122" spans="1:15" ht="25.5">
      <c r="A122" s="203" t="s">
        <v>638</v>
      </c>
      <c r="B122" s="204" t="s">
        <v>639</v>
      </c>
      <c r="C122" s="203" t="s">
        <v>38</v>
      </c>
      <c r="D122" s="203" t="s">
        <v>640</v>
      </c>
      <c r="E122" s="205" t="s">
        <v>336</v>
      </c>
      <c r="F122" s="204">
        <v>1</v>
      </c>
      <c r="G122" s="206">
        <v>5.15</v>
      </c>
      <c r="H122" s="206">
        <v>0.3</v>
      </c>
      <c r="I122" s="206">
        <v>24.03</v>
      </c>
      <c r="J122" s="206">
        <v>29.48</v>
      </c>
      <c r="K122" s="206">
        <v>5.15</v>
      </c>
      <c r="L122" s="206">
        <v>0.3</v>
      </c>
      <c r="M122" s="206">
        <v>24.03</v>
      </c>
      <c r="N122" s="206">
        <v>29.48</v>
      </c>
      <c r="O122" s="207">
        <v>7.7987299128142731E-5</v>
      </c>
    </row>
    <row r="123" spans="1:15" ht="25.5">
      <c r="A123" s="203" t="s">
        <v>641</v>
      </c>
      <c r="B123" s="204" t="s">
        <v>642</v>
      </c>
      <c r="C123" s="203" t="s">
        <v>38</v>
      </c>
      <c r="D123" s="203" t="s">
        <v>643</v>
      </c>
      <c r="E123" s="205" t="s">
        <v>336</v>
      </c>
      <c r="F123" s="204">
        <v>1</v>
      </c>
      <c r="G123" s="206">
        <v>5.15</v>
      </c>
      <c r="H123" s="206">
        <v>0.3</v>
      </c>
      <c r="I123" s="206">
        <v>20.329999999999998</v>
      </c>
      <c r="J123" s="206">
        <v>25.78</v>
      </c>
      <c r="K123" s="206">
        <v>5.15</v>
      </c>
      <c r="L123" s="206">
        <v>0.3</v>
      </c>
      <c r="M123" s="206">
        <v>20.329999999999998</v>
      </c>
      <c r="N123" s="206">
        <v>25.78</v>
      </c>
      <c r="O123" s="207">
        <v>6.8199205275560373E-5</v>
      </c>
    </row>
    <row r="124" spans="1:15" ht="25.5">
      <c r="A124" s="203" t="s">
        <v>644</v>
      </c>
      <c r="B124" s="204" t="s">
        <v>645</v>
      </c>
      <c r="C124" s="203" t="s">
        <v>38</v>
      </c>
      <c r="D124" s="203" t="s">
        <v>646</v>
      </c>
      <c r="E124" s="205" t="s">
        <v>336</v>
      </c>
      <c r="F124" s="204">
        <v>2</v>
      </c>
      <c r="G124" s="206">
        <v>5.15</v>
      </c>
      <c r="H124" s="206">
        <v>0.3</v>
      </c>
      <c r="I124" s="206">
        <v>20.3</v>
      </c>
      <c r="J124" s="206">
        <v>25.75</v>
      </c>
      <c r="K124" s="206">
        <v>10.3</v>
      </c>
      <c r="L124" s="206">
        <v>0.6</v>
      </c>
      <c r="M124" s="206">
        <v>40.6</v>
      </c>
      <c r="N124" s="206">
        <v>51.5</v>
      </c>
      <c r="O124" s="207">
        <v>1.3623968470486265E-4</v>
      </c>
    </row>
    <row r="125" spans="1:15" ht="25.5">
      <c r="A125" s="203" t="s">
        <v>647</v>
      </c>
      <c r="B125" s="204" t="s">
        <v>648</v>
      </c>
      <c r="C125" s="203" t="s">
        <v>38</v>
      </c>
      <c r="D125" s="203" t="s">
        <v>649</v>
      </c>
      <c r="E125" s="205" t="s">
        <v>336</v>
      </c>
      <c r="F125" s="204">
        <v>2</v>
      </c>
      <c r="G125" s="206">
        <v>5.15</v>
      </c>
      <c r="H125" s="206">
        <v>0.3</v>
      </c>
      <c r="I125" s="206">
        <v>22.79</v>
      </c>
      <c r="J125" s="206">
        <v>28.24</v>
      </c>
      <c r="K125" s="206">
        <v>10.3</v>
      </c>
      <c r="L125" s="206">
        <v>0.6</v>
      </c>
      <c r="M125" s="206">
        <v>45.58</v>
      </c>
      <c r="N125" s="206">
        <v>56.48</v>
      </c>
      <c r="O125" s="207">
        <v>1.4941392994428433E-4</v>
      </c>
    </row>
    <row r="126" spans="1:15" ht="25.5">
      <c r="A126" s="203" t="s">
        <v>650</v>
      </c>
      <c r="B126" s="204" t="s">
        <v>651</v>
      </c>
      <c r="C126" s="203" t="s">
        <v>38</v>
      </c>
      <c r="D126" s="203" t="s">
        <v>652</v>
      </c>
      <c r="E126" s="205" t="s">
        <v>336</v>
      </c>
      <c r="F126" s="204">
        <v>1</v>
      </c>
      <c r="G126" s="206">
        <v>5.15</v>
      </c>
      <c r="H126" s="206">
        <v>0.3</v>
      </c>
      <c r="I126" s="206">
        <v>28.65</v>
      </c>
      <c r="J126" s="206">
        <v>34.1</v>
      </c>
      <c r="K126" s="206">
        <v>5.15</v>
      </c>
      <c r="L126" s="206">
        <v>0.3</v>
      </c>
      <c r="M126" s="206">
        <v>28.65</v>
      </c>
      <c r="N126" s="206">
        <v>34.1</v>
      </c>
      <c r="O126" s="207">
        <v>9.0209189290015848E-5</v>
      </c>
    </row>
    <row r="127" spans="1:15" ht="25.5">
      <c r="A127" s="203" t="s">
        <v>653</v>
      </c>
      <c r="B127" s="204" t="s">
        <v>654</v>
      </c>
      <c r="C127" s="203" t="s">
        <v>355</v>
      </c>
      <c r="D127" s="203" t="s">
        <v>655</v>
      </c>
      <c r="E127" s="205" t="s">
        <v>336</v>
      </c>
      <c r="F127" s="204">
        <v>96</v>
      </c>
      <c r="G127" s="206">
        <v>6.59</v>
      </c>
      <c r="H127" s="206">
        <v>0.4</v>
      </c>
      <c r="I127" s="206">
        <v>6.11</v>
      </c>
      <c r="J127" s="206">
        <v>13.1</v>
      </c>
      <c r="K127" s="206">
        <v>632.64</v>
      </c>
      <c r="L127" s="206">
        <v>38.4</v>
      </c>
      <c r="M127" s="206">
        <v>586.55999999999995</v>
      </c>
      <c r="N127" s="206">
        <v>1257.5999999999999</v>
      </c>
      <c r="O127" s="207">
        <v>3.326893737569617E-3</v>
      </c>
    </row>
    <row r="128" spans="1:15" ht="25.5">
      <c r="A128" s="203" t="s">
        <v>656</v>
      </c>
      <c r="B128" s="204" t="s">
        <v>657</v>
      </c>
      <c r="C128" s="203" t="s">
        <v>355</v>
      </c>
      <c r="D128" s="203" t="s">
        <v>658</v>
      </c>
      <c r="E128" s="205" t="s">
        <v>336</v>
      </c>
      <c r="F128" s="204">
        <v>14</v>
      </c>
      <c r="G128" s="206">
        <v>7.86</v>
      </c>
      <c r="H128" s="206">
        <v>0.48</v>
      </c>
      <c r="I128" s="206">
        <v>10.48</v>
      </c>
      <c r="J128" s="206">
        <v>18.82</v>
      </c>
      <c r="K128" s="206">
        <v>110.04</v>
      </c>
      <c r="L128" s="206">
        <v>6.72</v>
      </c>
      <c r="M128" s="206">
        <v>146.72</v>
      </c>
      <c r="N128" s="206">
        <v>263.48</v>
      </c>
      <c r="O128" s="207">
        <v>6.9701809953470317E-4</v>
      </c>
    </row>
    <row r="129" spans="1:15" ht="25.5">
      <c r="A129" s="203" t="s">
        <v>659</v>
      </c>
      <c r="B129" s="204" t="s">
        <v>660</v>
      </c>
      <c r="C129" s="203" t="s">
        <v>355</v>
      </c>
      <c r="D129" s="203" t="s">
        <v>661</v>
      </c>
      <c r="E129" s="205" t="s">
        <v>336</v>
      </c>
      <c r="F129" s="204">
        <v>20</v>
      </c>
      <c r="G129" s="206">
        <v>5.51</v>
      </c>
      <c r="H129" s="206">
        <v>0.32</v>
      </c>
      <c r="I129" s="206">
        <v>18.09</v>
      </c>
      <c r="J129" s="206">
        <v>23.92</v>
      </c>
      <c r="K129" s="206">
        <v>110.2</v>
      </c>
      <c r="L129" s="206">
        <v>6.4</v>
      </c>
      <c r="M129" s="206">
        <v>361.8</v>
      </c>
      <c r="N129" s="206">
        <v>478.4</v>
      </c>
      <c r="O129" s="207">
        <v>1.26557408083119E-3</v>
      </c>
    </row>
    <row r="130" spans="1:15" ht="25.5">
      <c r="A130" s="203" t="s">
        <v>662</v>
      </c>
      <c r="B130" s="204" t="s">
        <v>663</v>
      </c>
      <c r="C130" s="203" t="s">
        <v>355</v>
      </c>
      <c r="D130" s="203" t="s">
        <v>664</v>
      </c>
      <c r="E130" s="205" t="s">
        <v>336</v>
      </c>
      <c r="F130" s="204">
        <v>2</v>
      </c>
      <c r="G130" s="206">
        <v>8.98</v>
      </c>
      <c r="H130" s="206">
        <v>0.54</v>
      </c>
      <c r="I130" s="206">
        <v>79.95</v>
      </c>
      <c r="J130" s="206">
        <v>89.47</v>
      </c>
      <c r="K130" s="206">
        <v>17.96</v>
      </c>
      <c r="L130" s="206">
        <v>1.08</v>
      </c>
      <c r="M130" s="206">
        <v>159.9</v>
      </c>
      <c r="N130" s="206">
        <v>178.94</v>
      </c>
      <c r="O130" s="207">
        <v>4.7337338215705093E-4</v>
      </c>
    </row>
    <row r="131" spans="1:15" ht="38.25">
      <c r="A131" s="203" t="s">
        <v>665</v>
      </c>
      <c r="B131" s="204" t="s">
        <v>666</v>
      </c>
      <c r="C131" s="203" t="s">
        <v>355</v>
      </c>
      <c r="D131" s="203" t="s">
        <v>667</v>
      </c>
      <c r="E131" s="205" t="s">
        <v>336</v>
      </c>
      <c r="F131" s="204">
        <v>6</v>
      </c>
      <c r="G131" s="206">
        <v>3.92</v>
      </c>
      <c r="H131" s="206">
        <v>0.24</v>
      </c>
      <c r="I131" s="206">
        <v>9.25</v>
      </c>
      <c r="J131" s="206">
        <v>13.41</v>
      </c>
      <c r="K131" s="206">
        <v>23.52</v>
      </c>
      <c r="L131" s="206">
        <v>1.44</v>
      </c>
      <c r="M131" s="206">
        <v>55.5</v>
      </c>
      <c r="N131" s="206">
        <v>80.459999999999994</v>
      </c>
      <c r="O131" s="207">
        <v>2.1285135983210193E-4</v>
      </c>
    </row>
    <row r="132" spans="1:15" ht="38.25">
      <c r="A132" s="203" t="s">
        <v>668</v>
      </c>
      <c r="B132" s="204" t="s">
        <v>669</v>
      </c>
      <c r="C132" s="203" t="s">
        <v>355</v>
      </c>
      <c r="D132" s="203" t="s">
        <v>670</v>
      </c>
      <c r="E132" s="205" t="s">
        <v>336</v>
      </c>
      <c r="F132" s="204">
        <v>8</v>
      </c>
      <c r="G132" s="206">
        <v>4.68</v>
      </c>
      <c r="H132" s="206">
        <v>0.28000000000000003</v>
      </c>
      <c r="I132" s="206">
        <v>20.14</v>
      </c>
      <c r="J132" s="206">
        <v>25.1</v>
      </c>
      <c r="K132" s="206">
        <v>37.44</v>
      </c>
      <c r="L132" s="206">
        <v>2.2400000000000002</v>
      </c>
      <c r="M132" s="206">
        <v>161.12</v>
      </c>
      <c r="N132" s="206">
        <v>200.8</v>
      </c>
      <c r="O132" s="207">
        <v>5.3120249881041587E-4</v>
      </c>
    </row>
    <row r="133" spans="1:15" ht="25.5">
      <c r="A133" s="203" t="s">
        <v>671</v>
      </c>
      <c r="B133" s="204" t="s">
        <v>672</v>
      </c>
      <c r="C133" s="203" t="s">
        <v>355</v>
      </c>
      <c r="D133" s="203" t="s">
        <v>673</v>
      </c>
      <c r="E133" s="205" t="s">
        <v>336</v>
      </c>
      <c r="F133" s="204">
        <v>2</v>
      </c>
      <c r="G133" s="206">
        <v>4.68</v>
      </c>
      <c r="H133" s="206">
        <v>0.28000000000000003</v>
      </c>
      <c r="I133" s="206">
        <v>25.81</v>
      </c>
      <c r="J133" s="206">
        <v>30.77</v>
      </c>
      <c r="K133" s="206">
        <v>9.36</v>
      </c>
      <c r="L133" s="206">
        <v>0.56000000000000005</v>
      </c>
      <c r="M133" s="206">
        <v>51.62</v>
      </c>
      <c r="N133" s="206">
        <v>61.54</v>
      </c>
      <c r="O133" s="207">
        <v>1.6279980964538344E-4</v>
      </c>
    </row>
    <row r="134" spans="1:15" ht="25.5">
      <c r="A134" s="203" t="s">
        <v>674</v>
      </c>
      <c r="B134" s="204" t="s">
        <v>675</v>
      </c>
      <c r="C134" s="203" t="s">
        <v>355</v>
      </c>
      <c r="D134" s="203" t="s">
        <v>676</v>
      </c>
      <c r="E134" s="205" t="s">
        <v>336</v>
      </c>
      <c r="F134" s="204">
        <v>16</v>
      </c>
      <c r="G134" s="206">
        <v>3.67</v>
      </c>
      <c r="H134" s="206">
        <v>0.22</v>
      </c>
      <c r="I134" s="206">
        <v>33.83</v>
      </c>
      <c r="J134" s="206">
        <v>37.72</v>
      </c>
      <c r="K134" s="206">
        <v>58.72</v>
      </c>
      <c r="L134" s="206">
        <v>3.52</v>
      </c>
      <c r="M134" s="206">
        <v>541.28</v>
      </c>
      <c r="N134" s="206">
        <v>603.52</v>
      </c>
      <c r="O134" s="207">
        <v>1.5965703788947321E-3</v>
      </c>
    </row>
    <row r="135" spans="1:15" ht="25.5">
      <c r="A135" s="203" t="s">
        <v>677</v>
      </c>
      <c r="B135" s="204" t="s">
        <v>678</v>
      </c>
      <c r="C135" s="203" t="s">
        <v>38</v>
      </c>
      <c r="D135" s="203" t="s">
        <v>679</v>
      </c>
      <c r="E135" s="205" t="s">
        <v>336</v>
      </c>
      <c r="F135" s="204">
        <v>2</v>
      </c>
      <c r="G135" s="206">
        <v>4.34</v>
      </c>
      <c r="H135" s="206">
        <v>0.26</v>
      </c>
      <c r="I135" s="206">
        <v>41.81</v>
      </c>
      <c r="J135" s="206">
        <v>46.41</v>
      </c>
      <c r="K135" s="206">
        <v>8.68</v>
      </c>
      <c r="L135" s="206">
        <v>0.52</v>
      </c>
      <c r="M135" s="206">
        <v>83.62</v>
      </c>
      <c r="N135" s="206">
        <v>92.82</v>
      </c>
      <c r="O135" s="207">
        <v>2.4554888416126894E-4</v>
      </c>
    </row>
    <row r="136" spans="1:15" ht="25.5">
      <c r="A136" s="203" t="s">
        <v>680</v>
      </c>
      <c r="B136" s="204" t="s">
        <v>681</v>
      </c>
      <c r="C136" s="203" t="s">
        <v>355</v>
      </c>
      <c r="D136" s="203" t="s">
        <v>682</v>
      </c>
      <c r="E136" s="205" t="s">
        <v>336</v>
      </c>
      <c r="F136" s="204">
        <v>2</v>
      </c>
      <c r="G136" s="206">
        <v>5.51</v>
      </c>
      <c r="H136" s="206">
        <v>0.32</v>
      </c>
      <c r="I136" s="206">
        <v>9.66</v>
      </c>
      <c r="J136" s="206">
        <v>15.49</v>
      </c>
      <c r="K136" s="206">
        <v>11.02</v>
      </c>
      <c r="L136" s="206">
        <v>0.64</v>
      </c>
      <c r="M136" s="206">
        <v>19.32</v>
      </c>
      <c r="N136" s="206">
        <v>30.98</v>
      </c>
      <c r="O136" s="207">
        <v>8.1955445284595042E-5</v>
      </c>
    </row>
    <row r="137" spans="1:15" ht="25.5">
      <c r="A137" s="203" t="s">
        <v>683</v>
      </c>
      <c r="B137" s="204" t="s">
        <v>684</v>
      </c>
      <c r="C137" s="203" t="s">
        <v>355</v>
      </c>
      <c r="D137" s="203" t="s">
        <v>685</v>
      </c>
      <c r="E137" s="205" t="s">
        <v>400</v>
      </c>
      <c r="F137" s="204">
        <v>82.65</v>
      </c>
      <c r="G137" s="206">
        <v>0.83</v>
      </c>
      <c r="H137" s="206">
        <v>0.04</v>
      </c>
      <c r="I137" s="206">
        <v>4.8</v>
      </c>
      <c r="J137" s="206">
        <v>5.67</v>
      </c>
      <c r="K137" s="206">
        <v>68.59</v>
      </c>
      <c r="L137" s="206">
        <v>3.3</v>
      </c>
      <c r="M137" s="206">
        <v>396.73</v>
      </c>
      <c r="N137" s="206">
        <v>468.62</v>
      </c>
      <c r="O137" s="207">
        <v>1.2397017678911211E-3</v>
      </c>
    </row>
    <row r="138" spans="1:15" ht="25.5">
      <c r="A138" s="203" t="s">
        <v>686</v>
      </c>
      <c r="B138" s="204" t="s">
        <v>687</v>
      </c>
      <c r="C138" s="203" t="s">
        <v>355</v>
      </c>
      <c r="D138" s="203" t="s">
        <v>688</v>
      </c>
      <c r="E138" s="205" t="s">
        <v>400</v>
      </c>
      <c r="F138" s="204">
        <v>25.37</v>
      </c>
      <c r="G138" s="206">
        <v>8.1999999999999993</v>
      </c>
      <c r="H138" s="206">
        <v>0.5</v>
      </c>
      <c r="I138" s="206">
        <v>12.16</v>
      </c>
      <c r="J138" s="206">
        <v>20.86</v>
      </c>
      <c r="K138" s="206">
        <v>208.03</v>
      </c>
      <c r="L138" s="206">
        <v>12.68</v>
      </c>
      <c r="M138" s="206">
        <v>308.5</v>
      </c>
      <c r="N138" s="206">
        <v>529.21</v>
      </c>
      <c r="O138" s="207">
        <v>1.3999884183040847E-3</v>
      </c>
    </row>
    <row r="139" spans="1:15" ht="25.5">
      <c r="A139" s="203" t="s">
        <v>689</v>
      </c>
      <c r="B139" s="204" t="s">
        <v>690</v>
      </c>
      <c r="C139" s="203" t="s">
        <v>355</v>
      </c>
      <c r="D139" s="203" t="s">
        <v>691</v>
      </c>
      <c r="E139" s="205" t="s">
        <v>400</v>
      </c>
      <c r="F139" s="204">
        <v>55.14</v>
      </c>
      <c r="G139" s="206">
        <v>1.47</v>
      </c>
      <c r="H139" s="206">
        <v>0.08</v>
      </c>
      <c r="I139" s="206">
        <v>17.38</v>
      </c>
      <c r="J139" s="206">
        <v>18.93</v>
      </c>
      <c r="K139" s="206">
        <v>81.05</v>
      </c>
      <c r="L139" s="206">
        <v>4.41</v>
      </c>
      <c r="M139" s="206">
        <v>958.34</v>
      </c>
      <c r="N139" s="206">
        <v>1043.8</v>
      </c>
      <c r="O139" s="207">
        <v>2.7613006387366143E-3</v>
      </c>
    </row>
    <row r="140" spans="1:15" ht="25.5">
      <c r="A140" s="203" t="s">
        <v>692</v>
      </c>
      <c r="B140" s="204" t="s">
        <v>693</v>
      </c>
      <c r="C140" s="203" t="s">
        <v>355</v>
      </c>
      <c r="D140" s="203" t="s">
        <v>694</v>
      </c>
      <c r="E140" s="205" t="s">
        <v>400</v>
      </c>
      <c r="F140" s="204">
        <v>2.61</v>
      </c>
      <c r="G140" s="206">
        <v>1.73</v>
      </c>
      <c r="H140" s="206">
        <v>0.1</v>
      </c>
      <c r="I140" s="206">
        <v>28.4</v>
      </c>
      <c r="J140" s="206">
        <v>30.23</v>
      </c>
      <c r="K140" s="206">
        <v>4.51</v>
      </c>
      <c r="L140" s="206">
        <v>0.26</v>
      </c>
      <c r="M140" s="206">
        <v>74.13</v>
      </c>
      <c r="N140" s="206">
        <v>78.900000000000006</v>
      </c>
      <c r="O140" s="207">
        <v>2.0872448782939152E-4</v>
      </c>
    </row>
    <row r="141" spans="1:15" ht="25.5">
      <c r="A141" s="203" t="s">
        <v>695</v>
      </c>
      <c r="B141" s="204" t="s">
        <v>696</v>
      </c>
      <c r="C141" s="203" t="s">
        <v>355</v>
      </c>
      <c r="D141" s="203" t="s">
        <v>697</v>
      </c>
      <c r="E141" s="205" t="s">
        <v>400</v>
      </c>
      <c r="F141" s="204">
        <v>4.62</v>
      </c>
      <c r="G141" s="206">
        <v>2.13</v>
      </c>
      <c r="H141" s="206">
        <v>0.12</v>
      </c>
      <c r="I141" s="206">
        <v>46.87</v>
      </c>
      <c r="J141" s="206">
        <v>49.12</v>
      </c>
      <c r="K141" s="206">
        <v>9.84</v>
      </c>
      <c r="L141" s="206">
        <v>0.55000000000000004</v>
      </c>
      <c r="M141" s="206">
        <v>216.54</v>
      </c>
      <c r="N141" s="206">
        <v>226.93</v>
      </c>
      <c r="O141" s="207">
        <v>6.0032760485581517E-4</v>
      </c>
    </row>
    <row r="142" spans="1:15" ht="25.5">
      <c r="A142" s="203" t="s">
        <v>698</v>
      </c>
      <c r="B142" s="204" t="s">
        <v>699</v>
      </c>
      <c r="C142" s="203" t="s">
        <v>355</v>
      </c>
      <c r="D142" s="203" t="s">
        <v>700</v>
      </c>
      <c r="E142" s="205" t="s">
        <v>400</v>
      </c>
      <c r="F142" s="204">
        <v>13.39</v>
      </c>
      <c r="G142" s="206">
        <v>2.4</v>
      </c>
      <c r="H142" s="206">
        <v>0.14000000000000001</v>
      </c>
      <c r="I142" s="206">
        <v>65</v>
      </c>
      <c r="J142" s="206">
        <v>67.540000000000006</v>
      </c>
      <c r="K142" s="206">
        <v>32.130000000000003</v>
      </c>
      <c r="L142" s="206">
        <v>1.87</v>
      </c>
      <c r="M142" s="206">
        <v>870.36</v>
      </c>
      <c r="N142" s="206">
        <v>904.36</v>
      </c>
      <c r="O142" s="207">
        <v>2.3924217720328075E-3</v>
      </c>
    </row>
    <row r="143" spans="1:15" ht="25.5">
      <c r="A143" s="203" t="s">
        <v>701</v>
      </c>
      <c r="B143" s="204" t="s">
        <v>702</v>
      </c>
      <c r="C143" s="203" t="s">
        <v>355</v>
      </c>
      <c r="D143" s="203" t="s">
        <v>703</v>
      </c>
      <c r="E143" s="205" t="s">
        <v>336</v>
      </c>
      <c r="F143" s="204">
        <v>12</v>
      </c>
      <c r="G143" s="206">
        <v>7.86</v>
      </c>
      <c r="H143" s="206">
        <v>0.48</v>
      </c>
      <c r="I143" s="206">
        <v>5.15</v>
      </c>
      <c r="J143" s="206">
        <v>13.49</v>
      </c>
      <c r="K143" s="206">
        <v>94.32</v>
      </c>
      <c r="L143" s="206">
        <v>5.76</v>
      </c>
      <c r="M143" s="206">
        <v>61.8</v>
      </c>
      <c r="N143" s="206">
        <v>161.88</v>
      </c>
      <c r="O143" s="207">
        <v>4.2824233320433333E-4</v>
      </c>
    </row>
    <row r="144" spans="1:15" ht="25.5">
      <c r="A144" s="203" t="s">
        <v>704</v>
      </c>
      <c r="B144" s="204" t="s">
        <v>705</v>
      </c>
      <c r="C144" s="203" t="s">
        <v>355</v>
      </c>
      <c r="D144" s="203" t="s">
        <v>706</v>
      </c>
      <c r="E144" s="205" t="s">
        <v>336</v>
      </c>
      <c r="F144" s="204">
        <v>6</v>
      </c>
      <c r="G144" s="206">
        <v>9.3699999999999992</v>
      </c>
      <c r="H144" s="206">
        <v>0.56000000000000005</v>
      </c>
      <c r="I144" s="206">
        <v>8.89</v>
      </c>
      <c r="J144" s="206">
        <v>18.82</v>
      </c>
      <c r="K144" s="206">
        <v>56.22</v>
      </c>
      <c r="L144" s="206">
        <v>3.36</v>
      </c>
      <c r="M144" s="206">
        <v>53.34</v>
      </c>
      <c r="N144" s="206">
        <v>112.92</v>
      </c>
      <c r="O144" s="207">
        <v>2.987220426577299E-4</v>
      </c>
    </row>
    <row r="145" spans="1:15" ht="25.5">
      <c r="A145" s="203" t="s">
        <v>707</v>
      </c>
      <c r="B145" s="204" t="s">
        <v>708</v>
      </c>
      <c r="C145" s="203" t="s">
        <v>355</v>
      </c>
      <c r="D145" s="203" t="s">
        <v>709</v>
      </c>
      <c r="E145" s="205" t="s">
        <v>336</v>
      </c>
      <c r="F145" s="204">
        <v>10</v>
      </c>
      <c r="G145" s="206">
        <v>7.34</v>
      </c>
      <c r="H145" s="206">
        <v>0.44</v>
      </c>
      <c r="I145" s="206">
        <v>16.48</v>
      </c>
      <c r="J145" s="206">
        <v>24.26</v>
      </c>
      <c r="K145" s="206">
        <v>73.400000000000006</v>
      </c>
      <c r="L145" s="206">
        <v>4.4000000000000004</v>
      </c>
      <c r="M145" s="206">
        <v>164.8</v>
      </c>
      <c r="N145" s="206">
        <v>242.6</v>
      </c>
      <c r="O145" s="207">
        <v>6.41781505036887E-4</v>
      </c>
    </row>
    <row r="146" spans="1:15" ht="25.5">
      <c r="A146" s="203" t="s">
        <v>710</v>
      </c>
      <c r="B146" s="204" t="s">
        <v>711</v>
      </c>
      <c r="C146" s="203" t="s">
        <v>355</v>
      </c>
      <c r="D146" s="203" t="s">
        <v>712</v>
      </c>
      <c r="E146" s="205" t="s">
        <v>336</v>
      </c>
      <c r="F146" s="204">
        <v>1</v>
      </c>
      <c r="G146" s="206">
        <v>12</v>
      </c>
      <c r="H146" s="206">
        <v>0.72</v>
      </c>
      <c r="I146" s="206">
        <v>95.93</v>
      </c>
      <c r="J146" s="206">
        <v>108.65</v>
      </c>
      <c r="K146" s="206">
        <v>12</v>
      </c>
      <c r="L146" s="206">
        <v>0.72</v>
      </c>
      <c r="M146" s="206">
        <v>95.93</v>
      </c>
      <c r="N146" s="206">
        <v>108.65</v>
      </c>
      <c r="O146" s="207">
        <v>2.8742605326569564E-4</v>
      </c>
    </row>
    <row r="147" spans="1:15" ht="25.5">
      <c r="A147" s="203" t="s">
        <v>713</v>
      </c>
      <c r="B147" s="204" t="s">
        <v>714</v>
      </c>
      <c r="C147" s="203" t="s">
        <v>355</v>
      </c>
      <c r="D147" s="203" t="s">
        <v>715</v>
      </c>
      <c r="E147" s="205" t="s">
        <v>336</v>
      </c>
      <c r="F147" s="204">
        <v>12</v>
      </c>
      <c r="G147" s="206">
        <v>4.54</v>
      </c>
      <c r="H147" s="206">
        <v>0.26</v>
      </c>
      <c r="I147" s="206">
        <v>10.26</v>
      </c>
      <c r="J147" s="206">
        <v>15.06</v>
      </c>
      <c r="K147" s="206">
        <v>54.48</v>
      </c>
      <c r="L147" s="206">
        <v>3.12</v>
      </c>
      <c r="M147" s="206">
        <v>123.12</v>
      </c>
      <c r="N147" s="206">
        <v>180.72</v>
      </c>
      <c r="O147" s="207">
        <v>4.780822489293743E-4</v>
      </c>
    </row>
    <row r="148" spans="1:15" ht="25.5">
      <c r="A148" s="203" t="s">
        <v>716</v>
      </c>
      <c r="B148" s="204" t="s">
        <v>717</v>
      </c>
      <c r="C148" s="203" t="s">
        <v>355</v>
      </c>
      <c r="D148" s="203" t="s">
        <v>718</v>
      </c>
      <c r="E148" s="205" t="s">
        <v>336</v>
      </c>
      <c r="F148" s="204">
        <v>24</v>
      </c>
      <c r="G148" s="206">
        <v>5.72</v>
      </c>
      <c r="H148" s="206">
        <v>0.34</v>
      </c>
      <c r="I148" s="206">
        <v>15.24</v>
      </c>
      <c r="J148" s="206">
        <v>21.3</v>
      </c>
      <c r="K148" s="206">
        <v>137.28</v>
      </c>
      <c r="L148" s="206">
        <v>8.16</v>
      </c>
      <c r="M148" s="206">
        <v>365.76</v>
      </c>
      <c r="N148" s="206">
        <v>511.2</v>
      </c>
      <c r="O148" s="207">
        <v>1.3523442101189473E-3</v>
      </c>
    </row>
    <row r="149" spans="1:15" ht="25.5">
      <c r="A149" s="203" t="s">
        <v>719</v>
      </c>
      <c r="B149" s="204" t="s">
        <v>720</v>
      </c>
      <c r="C149" s="203" t="s">
        <v>38</v>
      </c>
      <c r="D149" s="203" t="s">
        <v>721</v>
      </c>
      <c r="E149" s="205" t="s">
        <v>336</v>
      </c>
      <c r="F149" s="204">
        <v>2</v>
      </c>
      <c r="G149" s="206">
        <v>6.25</v>
      </c>
      <c r="H149" s="206">
        <v>0.38</v>
      </c>
      <c r="I149" s="206">
        <v>21.65</v>
      </c>
      <c r="J149" s="206">
        <v>28.28</v>
      </c>
      <c r="K149" s="206">
        <v>12.5</v>
      </c>
      <c r="L149" s="206">
        <v>0.76</v>
      </c>
      <c r="M149" s="206">
        <v>43.3</v>
      </c>
      <c r="N149" s="206">
        <v>56.56</v>
      </c>
      <c r="O149" s="207">
        <v>1.4962556440596176E-4</v>
      </c>
    </row>
    <row r="150" spans="1:15" ht="25.5">
      <c r="A150" s="203" t="s">
        <v>722</v>
      </c>
      <c r="B150" s="204" t="s">
        <v>723</v>
      </c>
      <c r="C150" s="203" t="s">
        <v>355</v>
      </c>
      <c r="D150" s="203" t="s">
        <v>724</v>
      </c>
      <c r="E150" s="205" t="s">
        <v>336</v>
      </c>
      <c r="F150" s="204">
        <v>2</v>
      </c>
      <c r="G150" s="206">
        <v>9</v>
      </c>
      <c r="H150" s="206">
        <v>0.54</v>
      </c>
      <c r="I150" s="206">
        <v>53.61</v>
      </c>
      <c r="J150" s="206">
        <v>63.15</v>
      </c>
      <c r="K150" s="206">
        <v>18</v>
      </c>
      <c r="L150" s="206">
        <v>1.08</v>
      </c>
      <c r="M150" s="206">
        <v>107.22</v>
      </c>
      <c r="N150" s="206">
        <v>126.3</v>
      </c>
      <c r="O150" s="207">
        <v>3.3411790637328452E-4</v>
      </c>
    </row>
    <row r="151" spans="1:15" ht="25.5">
      <c r="A151" s="203" t="s">
        <v>725</v>
      </c>
      <c r="B151" s="204" t="s">
        <v>726</v>
      </c>
      <c r="C151" s="203" t="s">
        <v>38</v>
      </c>
      <c r="D151" s="203" t="s">
        <v>727</v>
      </c>
      <c r="E151" s="205" t="s">
        <v>336</v>
      </c>
      <c r="F151" s="204">
        <v>2</v>
      </c>
      <c r="G151" s="206">
        <v>15.97</v>
      </c>
      <c r="H151" s="206">
        <v>0.96</v>
      </c>
      <c r="I151" s="206">
        <v>212.76</v>
      </c>
      <c r="J151" s="206">
        <v>229.69</v>
      </c>
      <c r="K151" s="206">
        <v>31.94</v>
      </c>
      <c r="L151" s="206">
        <v>1.92</v>
      </c>
      <c r="M151" s="206">
        <v>425.52</v>
      </c>
      <c r="N151" s="206">
        <v>459.38</v>
      </c>
      <c r="O151" s="207">
        <v>1.2152579875673749E-3</v>
      </c>
    </row>
    <row r="152" spans="1:15" ht="38.25">
      <c r="A152" s="203" t="s">
        <v>728</v>
      </c>
      <c r="B152" s="204" t="s">
        <v>729</v>
      </c>
      <c r="C152" s="203" t="s">
        <v>355</v>
      </c>
      <c r="D152" s="203" t="s">
        <v>730</v>
      </c>
      <c r="E152" s="205" t="s">
        <v>336</v>
      </c>
      <c r="F152" s="204">
        <v>18</v>
      </c>
      <c r="G152" s="206">
        <v>6.14</v>
      </c>
      <c r="H152" s="206">
        <v>0.36</v>
      </c>
      <c r="I152" s="206">
        <v>11.15</v>
      </c>
      <c r="J152" s="206">
        <v>17.649999999999999</v>
      </c>
      <c r="K152" s="206">
        <v>110.52</v>
      </c>
      <c r="L152" s="206">
        <v>6.48</v>
      </c>
      <c r="M152" s="206">
        <v>200.7</v>
      </c>
      <c r="N152" s="206">
        <v>317.7</v>
      </c>
      <c r="O152" s="207">
        <v>8.4045335593659933E-4</v>
      </c>
    </row>
    <row r="153" spans="1:15" ht="38.25">
      <c r="A153" s="203" t="s">
        <v>731</v>
      </c>
      <c r="B153" s="204" t="s">
        <v>732</v>
      </c>
      <c r="C153" s="203" t="s">
        <v>355</v>
      </c>
      <c r="D153" s="203" t="s">
        <v>733</v>
      </c>
      <c r="E153" s="205" t="s">
        <v>336</v>
      </c>
      <c r="F153" s="204">
        <v>24</v>
      </c>
      <c r="G153" s="206">
        <v>5.68</v>
      </c>
      <c r="H153" s="206">
        <v>0.34</v>
      </c>
      <c r="I153" s="206">
        <v>8.19</v>
      </c>
      <c r="J153" s="206">
        <v>14.21</v>
      </c>
      <c r="K153" s="206">
        <v>136.32</v>
      </c>
      <c r="L153" s="206">
        <v>8.16</v>
      </c>
      <c r="M153" s="206">
        <v>196.56</v>
      </c>
      <c r="N153" s="206">
        <v>341.04</v>
      </c>
      <c r="O153" s="207">
        <v>9.0219771013099728E-4</v>
      </c>
    </row>
    <row r="154" spans="1:15">
      <c r="A154" s="199" t="s">
        <v>734</v>
      </c>
      <c r="B154" s="199"/>
      <c r="C154" s="199"/>
      <c r="D154" s="199" t="s">
        <v>735</v>
      </c>
      <c r="E154" s="199"/>
      <c r="F154" s="200"/>
      <c r="G154" s="199"/>
      <c r="H154" s="199"/>
      <c r="I154" s="199"/>
      <c r="J154" s="199"/>
      <c r="K154" s="199"/>
      <c r="L154" s="199"/>
      <c r="M154" s="199"/>
      <c r="N154" s="201">
        <v>25003.46</v>
      </c>
      <c r="O154" s="202">
        <v>6.6144922464672726E-2</v>
      </c>
    </row>
    <row r="155" spans="1:15" ht="38.25">
      <c r="A155" s="203" t="s">
        <v>736</v>
      </c>
      <c r="B155" s="204" t="s">
        <v>737</v>
      </c>
      <c r="C155" s="203" t="s">
        <v>355</v>
      </c>
      <c r="D155" s="203" t="s">
        <v>738</v>
      </c>
      <c r="E155" s="205" t="s">
        <v>336</v>
      </c>
      <c r="F155" s="204">
        <v>18</v>
      </c>
      <c r="G155" s="206">
        <v>3.92</v>
      </c>
      <c r="H155" s="206">
        <v>0.24</v>
      </c>
      <c r="I155" s="206">
        <v>8.52</v>
      </c>
      <c r="J155" s="206">
        <v>12.68</v>
      </c>
      <c r="K155" s="206">
        <v>70.56</v>
      </c>
      <c r="L155" s="206">
        <v>4.32</v>
      </c>
      <c r="M155" s="206">
        <v>153.36000000000001</v>
      </c>
      <c r="N155" s="206">
        <v>228.24</v>
      </c>
      <c r="O155" s="207">
        <v>6.0379311916578351E-4</v>
      </c>
    </row>
    <row r="156" spans="1:15" ht="38.25">
      <c r="A156" s="203" t="s">
        <v>739</v>
      </c>
      <c r="B156" s="204" t="s">
        <v>740</v>
      </c>
      <c r="C156" s="203" t="s">
        <v>355</v>
      </c>
      <c r="D156" s="203" t="s">
        <v>741</v>
      </c>
      <c r="E156" s="205" t="s">
        <v>336</v>
      </c>
      <c r="F156" s="204">
        <v>12</v>
      </c>
      <c r="G156" s="206">
        <v>3.25</v>
      </c>
      <c r="H156" s="206">
        <v>0.18</v>
      </c>
      <c r="I156" s="206">
        <v>30.41</v>
      </c>
      <c r="J156" s="206">
        <v>33.840000000000003</v>
      </c>
      <c r="K156" s="206">
        <v>39</v>
      </c>
      <c r="L156" s="206">
        <v>2.16</v>
      </c>
      <c r="M156" s="206">
        <v>364.92</v>
      </c>
      <c r="N156" s="206">
        <v>406.08</v>
      </c>
      <c r="O156" s="207">
        <v>1.0742565274747694E-3</v>
      </c>
    </row>
    <row r="157" spans="1:15" ht="25.5">
      <c r="A157" s="203" t="s">
        <v>742</v>
      </c>
      <c r="B157" s="204" t="s">
        <v>743</v>
      </c>
      <c r="C157" s="203" t="s">
        <v>355</v>
      </c>
      <c r="D157" s="203" t="s">
        <v>744</v>
      </c>
      <c r="E157" s="205" t="s">
        <v>336</v>
      </c>
      <c r="F157" s="204">
        <v>78</v>
      </c>
      <c r="G157" s="206">
        <v>6.05</v>
      </c>
      <c r="H157" s="206">
        <v>0.36</v>
      </c>
      <c r="I157" s="206">
        <v>11.78</v>
      </c>
      <c r="J157" s="206">
        <v>18.190000000000001</v>
      </c>
      <c r="K157" s="206">
        <v>471.9</v>
      </c>
      <c r="L157" s="206">
        <v>28.08</v>
      </c>
      <c r="M157" s="206">
        <v>918.84</v>
      </c>
      <c r="N157" s="206">
        <v>1418.82</v>
      </c>
      <c r="O157" s="207">
        <v>3.7533900864651112E-3</v>
      </c>
    </row>
    <row r="158" spans="1:15" ht="25.5">
      <c r="A158" s="203" t="s">
        <v>745</v>
      </c>
      <c r="B158" s="204" t="s">
        <v>746</v>
      </c>
      <c r="C158" s="203" t="s">
        <v>355</v>
      </c>
      <c r="D158" s="203" t="s">
        <v>747</v>
      </c>
      <c r="E158" s="205" t="s">
        <v>336</v>
      </c>
      <c r="F158" s="204">
        <v>12</v>
      </c>
      <c r="G158" s="206">
        <v>7.13</v>
      </c>
      <c r="H158" s="206">
        <v>0.42</v>
      </c>
      <c r="I158" s="206">
        <v>19.43</v>
      </c>
      <c r="J158" s="206">
        <v>26.98</v>
      </c>
      <c r="K158" s="206">
        <v>85.56</v>
      </c>
      <c r="L158" s="206">
        <v>5.04</v>
      </c>
      <c r="M158" s="206">
        <v>233.16</v>
      </c>
      <c r="N158" s="206">
        <v>323.76</v>
      </c>
      <c r="O158" s="207">
        <v>8.5648466640866666E-4</v>
      </c>
    </row>
    <row r="159" spans="1:15" ht="38.25">
      <c r="A159" s="203" t="s">
        <v>748</v>
      </c>
      <c r="B159" s="204" t="s">
        <v>749</v>
      </c>
      <c r="C159" s="203" t="s">
        <v>355</v>
      </c>
      <c r="D159" s="203" t="s">
        <v>750</v>
      </c>
      <c r="E159" s="205" t="s">
        <v>336</v>
      </c>
      <c r="F159" s="204">
        <v>6</v>
      </c>
      <c r="G159" s="206">
        <v>4.03</v>
      </c>
      <c r="H159" s="206">
        <v>0.24</v>
      </c>
      <c r="I159" s="206">
        <v>14.05</v>
      </c>
      <c r="J159" s="206">
        <v>18.32</v>
      </c>
      <c r="K159" s="206">
        <v>24.18</v>
      </c>
      <c r="L159" s="206">
        <v>1.44</v>
      </c>
      <c r="M159" s="206">
        <v>84.3</v>
      </c>
      <c r="N159" s="206">
        <v>109.92</v>
      </c>
      <c r="O159" s="207">
        <v>2.9078575034482528E-4</v>
      </c>
    </row>
    <row r="160" spans="1:15" ht="38.25">
      <c r="A160" s="203" t="s">
        <v>751</v>
      </c>
      <c r="B160" s="204" t="s">
        <v>752</v>
      </c>
      <c r="C160" s="203" t="s">
        <v>355</v>
      </c>
      <c r="D160" s="203" t="s">
        <v>753</v>
      </c>
      <c r="E160" s="205" t="s">
        <v>336</v>
      </c>
      <c r="F160" s="204">
        <v>24</v>
      </c>
      <c r="G160" s="206">
        <v>5.42</v>
      </c>
      <c r="H160" s="206">
        <v>0.32</v>
      </c>
      <c r="I160" s="206">
        <v>19.05</v>
      </c>
      <c r="J160" s="206">
        <v>24.79</v>
      </c>
      <c r="K160" s="206">
        <v>130.08000000000001</v>
      </c>
      <c r="L160" s="206">
        <v>7.68</v>
      </c>
      <c r="M160" s="206">
        <v>457.2</v>
      </c>
      <c r="N160" s="206">
        <v>594.96</v>
      </c>
      <c r="O160" s="207">
        <v>1.5739254914952444E-3</v>
      </c>
    </row>
    <row r="161" spans="1:15" ht="25.5">
      <c r="A161" s="203" t="s">
        <v>754</v>
      </c>
      <c r="B161" s="204" t="s">
        <v>755</v>
      </c>
      <c r="C161" s="203" t="s">
        <v>38</v>
      </c>
      <c r="D161" s="203" t="s">
        <v>756</v>
      </c>
      <c r="E161" s="205" t="s">
        <v>336</v>
      </c>
      <c r="F161" s="204">
        <v>18</v>
      </c>
      <c r="G161" s="206">
        <v>11.7</v>
      </c>
      <c r="H161" s="206">
        <v>0.69</v>
      </c>
      <c r="I161" s="206">
        <v>32.93</v>
      </c>
      <c r="J161" s="206">
        <v>45.32</v>
      </c>
      <c r="K161" s="206">
        <v>210.6</v>
      </c>
      <c r="L161" s="206">
        <v>12.42</v>
      </c>
      <c r="M161" s="206">
        <v>592.74</v>
      </c>
      <c r="N161" s="206">
        <v>815.76</v>
      </c>
      <c r="O161" s="207">
        <v>2.1580366057250243E-3</v>
      </c>
    </row>
    <row r="162" spans="1:15" ht="25.5">
      <c r="A162" s="203" t="s">
        <v>757</v>
      </c>
      <c r="B162" s="204" t="s">
        <v>758</v>
      </c>
      <c r="C162" s="203" t="s">
        <v>355</v>
      </c>
      <c r="D162" s="203" t="s">
        <v>759</v>
      </c>
      <c r="E162" s="205" t="s">
        <v>400</v>
      </c>
      <c r="F162" s="204">
        <v>108</v>
      </c>
      <c r="G162" s="206">
        <v>15.13</v>
      </c>
      <c r="H162" s="206">
        <v>0.92</v>
      </c>
      <c r="I162" s="206">
        <v>24.15</v>
      </c>
      <c r="J162" s="206">
        <v>40.200000000000003</v>
      </c>
      <c r="K162" s="206">
        <v>1634.04</v>
      </c>
      <c r="L162" s="206">
        <v>99.36</v>
      </c>
      <c r="M162" s="206">
        <v>2608.1999999999998</v>
      </c>
      <c r="N162" s="206">
        <v>4341.6000000000004</v>
      </c>
      <c r="O162" s="207">
        <v>1.1485402235235566E-2</v>
      </c>
    </row>
    <row r="163" spans="1:15" ht="25.5">
      <c r="A163" s="203" t="s">
        <v>760</v>
      </c>
      <c r="B163" s="204" t="s">
        <v>761</v>
      </c>
      <c r="C163" s="203" t="s">
        <v>355</v>
      </c>
      <c r="D163" s="203" t="s">
        <v>762</v>
      </c>
      <c r="E163" s="205" t="s">
        <v>400</v>
      </c>
      <c r="F163" s="204">
        <v>26.4</v>
      </c>
      <c r="G163" s="206">
        <v>17.850000000000001</v>
      </c>
      <c r="H163" s="206">
        <v>1.08</v>
      </c>
      <c r="I163" s="206">
        <v>39.380000000000003</v>
      </c>
      <c r="J163" s="206">
        <v>58.31</v>
      </c>
      <c r="K163" s="206">
        <v>471.24</v>
      </c>
      <c r="L163" s="206">
        <v>28.51</v>
      </c>
      <c r="M163" s="206">
        <v>1039.6300000000001</v>
      </c>
      <c r="N163" s="206">
        <v>1539.38</v>
      </c>
      <c r="O163" s="207">
        <v>4.072323220213038E-3</v>
      </c>
    </row>
    <row r="164" spans="1:15" ht="25.5">
      <c r="A164" s="203" t="s">
        <v>763</v>
      </c>
      <c r="B164" s="204" t="s">
        <v>764</v>
      </c>
      <c r="C164" s="203" t="s">
        <v>355</v>
      </c>
      <c r="D164" s="203" t="s">
        <v>765</v>
      </c>
      <c r="E164" s="205" t="s">
        <v>336</v>
      </c>
      <c r="F164" s="204">
        <v>6</v>
      </c>
      <c r="G164" s="206">
        <v>8.07</v>
      </c>
      <c r="H164" s="206">
        <v>0.48</v>
      </c>
      <c r="I164" s="206">
        <v>11.42</v>
      </c>
      <c r="J164" s="206">
        <v>19.97</v>
      </c>
      <c r="K164" s="206">
        <v>48.42</v>
      </c>
      <c r="L164" s="206">
        <v>2.88</v>
      </c>
      <c r="M164" s="206">
        <v>68.52</v>
      </c>
      <c r="N164" s="206">
        <v>119.82</v>
      </c>
      <c r="O164" s="207">
        <v>3.1697551497741053E-4</v>
      </c>
    </row>
    <row r="165" spans="1:15" ht="25.5">
      <c r="A165" s="203" t="s">
        <v>766</v>
      </c>
      <c r="B165" s="204" t="s">
        <v>767</v>
      </c>
      <c r="C165" s="203" t="s">
        <v>355</v>
      </c>
      <c r="D165" s="203" t="s">
        <v>768</v>
      </c>
      <c r="E165" s="205" t="s">
        <v>336</v>
      </c>
      <c r="F165" s="204">
        <v>6</v>
      </c>
      <c r="G165" s="206">
        <v>9.51</v>
      </c>
      <c r="H165" s="206">
        <v>0.57999999999999996</v>
      </c>
      <c r="I165" s="206">
        <v>18.2</v>
      </c>
      <c r="J165" s="206">
        <v>28.29</v>
      </c>
      <c r="K165" s="206">
        <v>57.06</v>
      </c>
      <c r="L165" s="206">
        <v>3.48</v>
      </c>
      <c r="M165" s="206">
        <v>109.2</v>
      </c>
      <c r="N165" s="206">
        <v>169.74</v>
      </c>
      <c r="O165" s="207">
        <v>4.4903541906414344E-4</v>
      </c>
    </row>
    <row r="166" spans="1:15" ht="25.5">
      <c r="A166" s="203" t="s">
        <v>769</v>
      </c>
      <c r="B166" s="204" t="s">
        <v>770</v>
      </c>
      <c r="C166" s="203" t="s">
        <v>38</v>
      </c>
      <c r="D166" s="203" t="s">
        <v>771</v>
      </c>
      <c r="E166" s="205" t="s">
        <v>336</v>
      </c>
      <c r="F166" s="204">
        <v>6</v>
      </c>
      <c r="G166" s="206">
        <v>5.15</v>
      </c>
      <c r="H166" s="206">
        <v>0.3</v>
      </c>
      <c r="I166" s="206">
        <v>12.17</v>
      </c>
      <c r="J166" s="206">
        <v>17.62</v>
      </c>
      <c r="K166" s="206">
        <v>30.9</v>
      </c>
      <c r="L166" s="206">
        <v>1.8</v>
      </c>
      <c r="M166" s="206">
        <v>73.02</v>
      </c>
      <c r="N166" s="206">
        <v>105.72</v>
      </c>
      <c r="O166" s="207">
        <v>2.7967494110675881E-4</v>
      </c>
    </row>
    <row r="167" spans="1:15" ht="38.25">
      <c r="A167" s="203" t="s">
        <v>772</v>
      </c>
      <c r="B167" s="204" t="s">
        <v>773</v>
      </c>
      <c r="C167" s="203" t="s">
        <v>355</v>
      </c>
      <c r="D167" s="203" t="s">
        <v>774</v>
      </c>
      <c r="E167" s="205" t="s">
        <v>336</v>
      </c>
      <c r="F167" s="204">
        <v>6</v>
      </c>
      <c r="G167" s="206">
        <v>4.04</v>
      </c>
      <c r="H167" s="206">
        <v>0.24</v>
      </c>
      <c r="I167" s="206">
        <v>15.73</v>
      </c>
      <c r="J167" s="206">
        <v>20.010000000000002</v>
      </c>
      <c r="K167" s="206">
        <v>24.24</v>
      </c>
      <c r="L167" s="206">
        <v>1.44</v>
      </c>
      <c r="M167" s="206">
        <v>94.38</v>
      </c>
      <c r="N167" s="206">
        <v>120.06</v>
      </c>
      <c r="O167" s="207">
        <v>3.176104183624429E-4</v>
      </c>
    </row>
    <row r="168" spans="1:15" ht="25.5">
      <c r="A168" s="203" t="s">
        <v>775</v>
      </c>
      <c r="B168" s="204" t="s">
        <v>755</v>
      </c>
      <c r="C168" s="203" t="s">
        <v>38</v>
      </c>
      <c r="D168" s="203" t="s">
        <v>756</v>
      </c>
      <c r="E168" s="205" t="s">
        <v>336</v>
      </c>
      <c r="F168" s="204">
        <v>6</v>
      </c>
      <c r="G168" s="206">
        <v>11.7</v>
      </c>
      <c r="H168" s="206">
        <v>0.69</v>
      </c>
      <c r="I168" s="206">
        <v>32.93</v>
      </c>
      <c r="J168" s="206">
        <v>45.32</v>
      </c>
      <c r="K168" s="206">
        <v>70.2</v>
      </c>
      <c r="L168" s="206">
        <v>4.1399999999999997</v>
      </c>
      <c r="M168" s="206">
        <v>197.58</v>
      </c>
      <c r="N168" s="206">
        <v>271.92</v>
      </c>
      <c r="O168" s="207">
        <v>7.193455352416748E-4</v>
      </c>
    </row>
    <row r="169" spans="1:15" ht="38.25">
      <c r="A169" s="203" t="s">
        <v>776</v>
      </c>
      <c r="B169" s="204" t="s">
        <v>777</v>
      </c>
      <c r="C169" s="203" t="s">
        <v>355</v>
      </c>
      <c r="D169" s="203" t="s">
        <v>778</v>
      </c>
      <c r="E169" s="205" t="s">
        <v>336</v>
      </c>
      <c r="F169" s="204">
        <v>12</v>
      </c>
      <c r="G169" s="206">
        <v>84.94</v>
      </c>
      <c r="H169" s="206">
        <v>5.08</v>
      </c>
      <c r="I169" s="206">
        <v>608.37</v>
      </c>
      <c r="J169" s="206">
        <v>698.39</v>
      </c>
      <c r="K169" s="206">
        <v>1019.28</v>
      </c>
      <c r="L169" s="206">
        <v>60.96</v>
      </c>
      <c r="M169" s="206">
        <v>7300.44</v>
      </c>
      <c r="N169" s="206">
        <v>8380.68</v>
      </c>
      <c r="O169" s="207">
        <v>2.2170508753637831E-2</v>
      </c>
    </row>
    <row r="170" spans="1:15" ht="25.5">
      <c r="A170" s="203" t="s">
        <v>779</v>
      </c>
      <c r="B170" s="204" t="s">
        <v>780</v>
      </c>
      <c r="C170" s="203" t="s">
        <v>355</v>
      </c>
      <c r="D170" s="203" t="s">
        <v>781</v>
      </c>
      <c r="E170" s="205" t="s">
        <v>336</v>
      </c>
      <c r="F170" s="204">
        <v>12</v>
      </c>
      <c r="G170" s="206">
        <v>26.86</v>
      </c>
      <c r="H170" s="206">
        <v>1.64</v>
      </c>
      <c r="I170" s="206">
        <v>437.49</v>
      </c>
      <c r="J170" s="206">
        <v>465.99</v>
      </c>
      <c r="K170" s="206">
        <v>322.32</v>
      </c>
      <c r="L170" s="206">
        <v>19.68</v>
      </c>
      <c r="M170" s="206">
        <v>5249.88</v>
      </c>
      <c r="N170" s="206">
        <v>5591.88</v>
      </c>
      <c r="O170" s="207">
        <v>1.4792931419561697E-2</v>
      </c>
    </row>
    <row r="171" spans="1:15" ht="25.5">
      <c r="A171" s="203" t="s">
        <v>782</v>
      </c>
      <c r="B171" s="204" t="s">
        <v>783</v>
      </c>
      <c r="C171" s="203" t="s">
        <v>355</v>
      </c>
      <c r="D171" s="203" t="s">
        <v>784</v>
      </c>
      <c r="E171" s="205" t="s">
        <v>336</v>
      </c>
      <c r="F171" s="204">
        <v>6</v>
      </c>
      <c r="G171" s="206">
        <v>4.58</v>
      </c>
      <c r="H171" s="206">
        <v>0.28000000000000003</v>
      </c>
      <c r="I171" s="206">
        <v>63.76</v>
      </c>
      <c r="J171" s="206">
        <v>68.62</v>
      </c>
      <c r="K171" s="206">
        <v>27.48</v>
      </c>
      <c r="L171" s="206">
        <v>1.68</v>
      </c>
      <c r="M171" s="206">
        <v>382.56</v>
      </c>
      <c r="N171" s="206">
        <v>411.72</v>
      </c>
      <c r="O171" s="207">
        <v>1.0891767570230301E-3</v>
      </c>
    </row>
    <row r="172" spans="1:15" ht="25.5">
      <c r="A172" s="203" t="s">
        <v>785</v>
      </c>
      <c r="B172" s="204" t="s">
        <v>786</v>
      </c>
      <c r="C172" s="203" t="s">
        <v>38</v>
      </c>
      <c r="D172" s="203" t="s">
        <v>787</v>
      </c>
      <c r="E172" s="205" t="s">
        <v>336</v>
      </c>
      <c r="F172" s="204">
        <v>6</v>
      </c>
      <c r="G172" s="206">
        <v>4.34</v>
      </c>
      <c r="H172" s="206">
        <v>0.26</v>
      </c>
      <c r="I172" s="206">
        <v>4.3</v>
      </c>
      <c r="J172" s="206">
        <v>8.9</v>
      </c>
      <c r="K172" s="206">
        <v>26.04</v>
      </c>
      <c r="L172" s="206">
        <v>1.56</v>
      </c>
      <c r="M172" s="206">
        <v>25.8</v>
      </c>
      <c r="N172" s="206">
        <v>53.4</v>
      </c>
      <c r="O172" s="207">
        <v>1.4126600316970224E-4</v>
      </c>
    </row>
    <row r="173" spans="1:15">
      <c r="A173" s="199" t="s">
        <v>788</v>
      </c>
      <c r="B173" s="199"/>
      <c r="C173" s="199"/>
      <c r="D173" s="199" t="s">
        <v>789</v>
      </c>
      <c r="E173" s="199"/>
      <c r="F173" s="200"/>
      <c r="G173" s="199"/>
      <c r="H173" s="199"/>
      <c r="I173" s="199"/>
      <c r="J173" s="199"/>
      <c r="K173" s="199"/>
      <c r="L173" s="199"/>
      <c r="M173" s="199"/>
      <c r="N173" s="201">
        <v>31728.78</v>
      </c>
      <c r="O173" s="202">
        <v>8.3936290937280625E-2</v>
      </c>
    </row>
    <row r="174" spans="1:15" ht="25.5">
      <c r="A174" s="203" t="s">
        <v>790</v>
      </c>
      <c r="B174" s="204" t="s">
        <v>791</v>
      </c>
      <c r="C174" s="203" t="s">
        <v>38</v>
      </c>
      <c r="D174" s="203" t="s">
        <v>792</v>
      </c>
      <c r="E174" s="205" t="s">
        <v>336</v>
      </c>
      <c r="F174" s="204">
        <v>6</v>
      </c>
      <c r="G174" s="206">
        <v>107.61</v>
      </c>
      <c r="H174" s="206">
        <v>6.77</v>
      </c>
      <c r="I174" s="206">
        <v>5173.75</v>
      </c>
      <c r="J174" s="206">
        <v>5288.13</v>
      </c>
      <c r="K174" s="206">
        <v>645.66</v>
      </c>
      <c r="L174" s="206">
        <v>40.619999999999997</v>
      </c>
      <c r="M174" s="206">
        <v>31042.5</v>
      </c>
      <c r="N174" s="206">
        <v>31728.78</v>
      </c>
      <c r="O174" s="207">
        <v>8.3936290937280625E-2</v>
      </c>
    </row>
    <row r="175" spans="1:15">
      <c r="A175" s="199" t="s">
        <v>793</v>
      </c>
      <c r="B175" s="199"/>
      <c r="C175" s="199"/>
      <c r="D175" s="199" t="s">
        <v>794</v>
      </c>
      <c r="E175" s="199"/>
      <c r="F175" s="200"/>
      <c r="G175" s="199"/>
      <c r="H175" s="199"/>
      <c r="I175" s="199"/>
      <c r="J175" s="199"/>
      <c r="K175" s="199"/>
      <c r="L175" s="199"/>
      <c r="M175" s="199"/>
      <c r="N175" s="201">
        <v>0</v>
      </c>
      <c r="O175" s="202">
        <v>0</v>
      </c>
    </row>
    <row r="176" spans="1:15">
      <c r="A176" s="199" t="s">
        <v>795</v>
      </c>
      <c r="B176" s="199"/>
      <c r="C176" s="199"/>
      <c r="D176" s="199" t="s">
        <v>796</v>
      </c>
      <c r="E176" s="199"/>
      <c r="F176" s="200"/>
      <c r="G176" s="199"/>
      <c r="H176" s="199"/>
      <c r="I176" s="199"/>
      <c r="J176" s="199"/>
      <c r="K176" s="199"/>
      <c r="L176" s="199"/>
      <c r="M176" s="199"/>
      <c r="N176" s="201">
        <v>33855.620000000003</v>
      </c>
      <c r="O176" s="202">
        <v>8.9562698918206646E-2</v>
      </c>
    </row>
    <row r="177" spans="1:15">
      <c r="A177" s="199" t="s">
        <v>797</v>
      </c>
      <c r="B177" s="199"/>
      <c r="C177" s="199"/>
      <c r="D177" s="199" t="s">
        <v>798</v>
      </c>
      <c r="E177" s="199"/>
      <c r="F177" s="200"/>
      <c r="G177" s="199"/>
      <c r="H177" s="199"/>
      <c r="I177" s="199"/>
      <c r="J177" s="199"/>
      <c r="K177" s="199"/>
      <c r="L177" s="199"/>
      <c r="M177" s="199"/>
      <c r="N177" s="201">
        <v>27595.34</v>
      </c>
      <c r="O177" s="202">
        <v>7.3001561571329796E-2</v>
      </c>
    </row>
    <row r="178" spans="1:15" ht="25.5">
      <c r="A178" s="203" t="s">
        <v>799</v>
      </c>
      <c r="B178" s="204" t="s">
        <v>800</v>
      </c>
      <c r="C178" s="203" t="s">
        <v>38</v>
      </c>
      <c r="D178" s="203" t="s">
        <v>801</v>
      </c>
      <c r="E178" s="205" t="s">
        <v>336</v>
      </c>
      <c r="F178" s="204">
        <v>1</v>
      </c>
      <c r="G178" s="206">
        <v>8.0299999999999994</v>
      </c>
      <c r="H178" s="206">
        <v>0.48</v>
      </c>
      <c r="I178" s="206">
        <v>13.2</v>
      </c>
      <c r="J178" s="206">
        <v>21.71</v>
      </c>
      <c r="K178" s="206">
        <v>8.0299999999999994</v>
      </c>
      <c r="L178" s="206">
        <v>0.48</v>
      </c>
      <c r="M178" s="206">
        <v>13.2</v>
      </c>
      <c r="N178" s="206">
        <v>21.71</v>
      </c>
      <c r="O178" s="207">
        <v>5.7432302037719767E-5</v>
      </c>
    </row>
    <row r="179" spans="1:15" ht="38.25">
      <c r="A179" s="203" t="s">
        <v>802</v>
      </c>
      <c r="B179" s="204" t="s">
        <v>803</v>
      </c>
      <c r="C179" s="203" t="s">
        <v>355</v>
      </c>
      <c r="D179" s="203" t="s">
        <v>804</v>
      </c>
      <c r="E179" s="205" t="s">
        <v>336</v>
      </c>
      <c r="F179" s="204">
        <v>14</v>
      </c>
      <c r="G179" s="206">
        <v>3.79</v>
      </c>
      <c r="H179" s="206">
        <v>0.22</v>
      </c>
      <c r="I179" s="206">
        <v>15.16</v>
      </c>
      <c r="J179" s="206">
        <v>19.170000000000002</v>
      </c>
      <c r="K179" s="206">
        <v>53.06</v>
      </c>
      <c r="L179" s="206">
        <v>3.08</v>
      </c>
      <c r="M179" s="206">
        <v>212.24</v>
      </c>
      <c r="N179" s="206">
        <v>268.38</v>
      </c>
      <c r="O179" s="207">
        <v>7.0998071031244735E-4</v>
      </c>
    </row>
    <row r="180" spans="1:15" ht="38.25">
      <c r="A180" s="203" t="s">
        <v>805</v>
      </c>
      <c r="B180" s="204" t="s">
        <v>806</v>
      </c>
      <c r="C180" s="203" t="s">
        <v>355</v>
      </c>
      <c r="D180" s="203" t="s">
        <v>807</v>
      </c>
      <c r="E180" s="205" t="s">
        <v>336</v>
      </c>
      <c r="F180" s="204">
        <v>4</v>
      </c>
      <c r="G180" s="206">
        <v>4.87</v>
      </c>
      <c r="H180" s="206">
        <v>0.28000000000000003</v>
      </c>
      <c r="I180" s="206">
        <v>19.61</v>
      </c>
      <c r="J180" s="206">
        <v>24.76</v>
      </c>
      <c r="K180" s="206">
        <v>19.48</v>
      </c>
      <c r="L180" s="206">
        <v>1.1200000000000001</v>
      </c>
      <c r="M180" s="206">
        <v>78.44</v>
      </c>
      <c r="N180" s="206">
        <v>99.04</v>
      </c>
      <c r="O180" s="207">
        <v>2.6200346355669121E-4</v>
      </c>
    </row>
    <row r="181" spans="1:15" ht="38.25">
      <c r="A181" s="203" t="s">
        <v>808</v>
      </c>
      <c r="B181" s="204" t="s">
        <v>809</v>
      </c>
      <c r="C181" s="203" t="s">
        <v>38</v>
      </c>
      <c r="D181" s="203" t="s">
        <v>810</v>
      </c>
      <c r="E181" s="205" t="s">
        <v>336</v>
      </c>
      <c r="F181" s="204">
        <v>6</v>
      </c>
      <c r="G181" s="206">
        <v>8.0299999999999994</v>
      </c>
      <c r="H181" s="206">
        <v>0.48</v>
      </c>
      <c r="I181" s="206">
        <v>30.15</v>
      </c>
      <c r="J181" s="206">
        <v>38.659999999999997</v>
      </c>
      <c r="K181" s="206">
        <v>48.18</v>
      </c>
      <c r="L181" s="206">
        <v>2.88</v>
      </c>
      <c r="M181" s="206">
        <v>180.9</v>
      </c>
      <c r="N181" s="206">
        <v>231.96</v>
      </c>
      <c r="O181" s="207">
        <v>6.1363412163378524E-4</v>
      </c>
    </row>
    <row r="182" spans="1:15" ht="38.25">
      <c r="A182" s="203" t="s">
        <v>811</v>
      </c>
      <c r="B182" s="204" t="s">
        <v>812</v>
      </c>
      <c r="C182" s="203" t="s">
        <v>355</v>
      </c>
      <c r="D182" s="203" t="s">
        <v>813</v>
      </c>
      <c r="E182" s="205" t="s">
        <v>336</v>
      </c>
      <c r="F182" s="204">
        <v>11</v>
      </c>
      <c r="G182" s="206">
        <v>6.71</v>
      </c>
      <c r="H182" s="206">
        <v>0.4</v>
      </c>
      <c r="I182" s="206">
        <v>7.79</v>
      </c>
      <c r="J182" s="206">
        <v>14.9</v>
      </c>
      <c r="K182" s="206">
        <v>73.81</v>
      </c>
      <c r="L182" s="206">
        <v>4.4000000000000004</v>
      </c>
      <c r="M182" s="206">
        <v>85.69</v>
      </c>
      <c r="N182" s="206">
        <v>163.9</v>
      </c>
      <c r="O182" s="207">
        <v>4.3358610336168907E-4</v>
      </c>
    </row>
    <row r="183" spans="1:15" ht="38.25">
      <c r="A183" s="203" t="s">
        <v>814</v>
      </c>
      <c r="B183" s="204" t="s">
        <v>815</v>
      </c>
      <c r="C183" s="203" t="s">
        <v>355</v>
      </c>
      <c r="D183" s="203" t="s">
        <v>816</v>
      </c>
      <c r="E183" s="205" t="s">
        <v>336</v>
      </c>
      <c r="F183" s="204">
        <v>2</v>
      </c>
      <c r="G183" s="206">
        <v>7.48</v>
      </c>
      <c r="H183" s="206">
        <v>0.44</v>
      </c>
      <c r="I183" s="206">
        <v>15</v>
      </c>
      <c r="J183" s="206">
        <v>22.92</v>
      </c>
      <c r="K183" s="206">
        <v>14.96</v>
      </c>
      <c r="L183" s="206">
        <v>0.88</v>
      </c>
      <c r="M183" s="206">
        <v>30</v>
      </c>
      <c r="N183" s="206">
        <v>45.84</v>
      </c>
      <c r="O183" s="207">
        <v>1.2126654654118259E-4</v>
      </c>
    </row>
    <row r="184" spans="1:15" ht="38.25">
      <c r="A184" s="203" t="s">
        <v>817</v>
      </c>
      <c r="B184" s="204" t="s">
        <v>818</v>
      </c>
      <c r="C184" s="203" t="s">
        <v>355</v>
      </c>
      <c r="D184" s="203" t="s">
        <v>819</v>
      </c>
      <c r="E184" s="205" t="s">
        <v>336</v>
      </c>
      <c r="F184" s="204">
        <v>15</v>
      </c>
      <c r="G184" s="206">
        <v>13.09</v>
      </c>
      <c r="H184" s="206">
        <v>0.8</v>
      </c>
      <c r="I184" s="206">
        <v>25.27</v>
      </c>
      <c r="J184" s="206">
        <v>39.159999999999997</v>
      </c>
      <c r="K184" s="206">
        <v>196.35</v>
      </c>
      <c r="L184" s="206">
        <v>12</v>
      </c>
      <c r="M184" s="206">
        <v>379.05</v>
      </c>
      <c r="N184" s="206">
        <v>587.4</v>
      </c>
      <c r="O184" s="207">
        <v>1.5539260348667247E-3</v>
      </c>
    </row>
    <row r="185" spans="1:15" ht="38.25">
      <c r="A185" s="203" t="s">
        <v>820</v>
      </c>
      <c r="B185" s="204" t="s">
        <v>821</v>
      </c>
      <c r="C185" s="203" t="s">
        <v>355</v>
      </c>
      <c r="D185" s="203" t="s">
        <v>822</v>
      </c>
      <c r="E185" s="205" t="s">
        <v>336</v>
      </c>
      <c r="F185" s="204">
        <v>15</v>
      </c>
      <c r="G185" s="206">
        <v>4.91</v>
      </c>
      <c r="H185" s="206">
        <v>0.3</v>
      </c>
      <c r="I185" s="206">
        <v>15.35</v>
      </c>
      <c r="J185" s="206">
        <v>20.56</v>
      </c>
      <c r="K185" s="206">
        <v>73.650000000000006</v>
      </c>
      <c r="L185" s="206">
        <v>4.5</v>
      </c>
      <c r="M185" s="206">
        <v>230.25</v>
      </c>
      <c r="N185" s="206">
        <v>308.39999999999998</v>
      </c>
      <c r="O185" s="207">
        <v>8.15850849766595E-4</v>
      </c>
    </row>
    <row r="186" spans="1:15" ht="38.25">
      <c r="A186" s="203" t="s">
        <v>823</v>
      </c>
      <c r="B186" s="204" t="s">
        <v>824</v>
      </c>
      <c r="C186" s="203" t="s">
        <v>355</v>
      </c>
      <c r="D186" s="203" t="s">
        <v>825</v>
      </c>
      <c r="E186" s="205" t="s">
        <v>336</v>
      </c>
      <c r="F186" s="204">
        <v>2</v>
      </c>
      <c r="G186" s="206">
        <v>6.63</v>
      </c>
      <c r="H186" s="206">
        <v>0.4</v>
      </c>
      <c r="I186" s="206">
        <v>23.31</v>
      </c>
      <c r="J186" s="206">
        <v>30.34</v>
      </c>
      <c r="K186" s="206">
        <v>13.26</v>
      </c>
      <c r="L186" s="206">
        <v>0.8</v>
      </c>
      <c r="M186" s="206">
        <v>46.62</v>
      </c>
      <c r="N186" s="206">
        <v>60.68</v>
      </c>
      <c r="O186" s="207">
        <v>1.605247391823508E-4</v>
      </c>
    </row>
    <row r="187" spans="1:15" ht="38.25">
      <c r="A187" s="203" t="s">
        <v>826</v>
      </c>
      <c r="B187" s="204" t="s">
        <v>827</v>
      </c>
      <c r="C187" s="203" t="s">
        <v>355</v>
      </c>
      <c r="D187" s="203" t="s">
        <v>828</v>
      </c>
      <c r="E187" s="205" t="s">
        <v>336</v>
      </c>
      <c r="F187" s="204">
        <v>1</v>
      </c>
      <c r="G187" s="206">
        <v>13.09</v>
      </c>
      <c r="H187" s="206">
        <v>0.8</v>
      </c>
      <c r="I187" s="206">
        <v>23.53</v>
      </c>
      <c r="J187" s="206">
        <v>37.42</v>
      </c>
      <c r="K187" s="206">
        <v>13.09</v>
      </c>
      <c r="L187" s="206">
        <v>0.8</v>
      </c>
      <c r="M187" s="206">
        <v>23.53</v>
      </c>
      <c r="N187" s="206">
        <v>37.42</v>
      </c>
      <c r="O187" s="207">
        <v>9.8992019449630292E-5</v>
      </c>
    </row>
    <row r="188" spans="1:15" ht="38.25">
      <c r="A188" s="203" t="s">
        <v>829</v>
      </c>
      <c r="B188" s="204" t="s">
        <v>830</v>
      </c>
      <c r="C188" s="203" t="s">
        <v>355</v>
      </c>
      <c r="D188" s="203" t="s">
        <v>831</v>
      </c>
      <c r="E188" s="205" t="s">
        <v>400</v>
      </c>
      <c r="F188" s="204">
        <v>25</v>
      </c>
      <c r="G188" s="206">
        <v>16.87</v>
      </c>
      <c r="H188" s="206">
        <v>1.02</v>
      </c>
      <c r="I188" s="206">
        <v>49.88</v>
      </c>
      <c r="J188" s="206">
        <v>67.77</v>
      </c>
      <c r="K188" s="206">
        <v>421.75</v>
      </c>
      <c r="L188" s="206">
        <v>25.5</v>
      </c>
      <c r="M188" s="206">
        <v>1247</v>
      </c>
      <c r="N188" s="206">
        <v>1694.25</v>
      </c>
      <c r="O188" s="207">
        <v>4.4820210837128839E-3</v>
      </c>
    </row>
    <row r="189" spans="1:15" ht="38.25">
      <c r="A189" s="203" t="s">
        <v>832</v>
      </c>
      <c r="B189" s="204" t="s">
        <v>833</v>
      </c>
      <c r="C189" s="203" t="s">
        <v>355</v>
      </c>
      <c r="D189" s="203" t="s">
        <v>834</v>
      </c>
      <c r="E189" s="205" t="s">
        <v>400</v>
      </c>
      <c r="F189" s="204">
        <v>25</v>
      </c>
      <c r="G189" s="206">
        <v>25.05</v>
      </c>
      <c r="H189" s="206">
        <v>1.52</v>
      </c>
      <c r="I189" s="206">
        <v>131.41999999999999</v>
      </c>
      <c r="J189" s="206">
        <v>157.99</v>
      </c>
      <c r="K189" s="206">
        <v>626.25</v>
      </c>
      <c r="L189" s="206">
        <v>38</v>
      </c>
      <c r="M189" s="206">
        <v>3285.5</v>
      </c>
      <c r="N189" s="206">
        <v>3949.75</v>
      </c>
      <c r="O189" s="207">
        <v>1.0448790187631675E-2</v>
      </c>
    </row>
    <row r="190" spans="1:15" ht="38.25">
      <c r="A190" s="203" t="s">
        <v>835</v>
      </c>
      <c r="B190" s="204" t="s">
        <v>836</v>
      </c>
      <c r="C190" s="203" t="s">
        <v>355</v>
      </c>
      <c r="D190" s="203" t="s">
        <v>837</v>
      </c>
      <c r="E190" s="205" t="s">
        <v>400</v>
      </c>
      <c r="F190" s="204">
        <v>60</v>
      </c>
      <c r="G190" s="206">
        <v>32.06</v>
      </c>
      <c r="H190" s="206">
        <v>1.96</v>
      </c>
      <c r="I190" s="206">
        <v>150.55000000000001</v>
      </c>
      <c r="J190" s="206">
        <v>184.57</v>
      </c>
      <c r="K190" s="206">
        <v>1923.6</v>
      </c>
      <c r="L190" s="206">
        <v>117.6</v>
      </c>
      <c r="M190" s="206">
        <v>9033</v>
      </c>
      <c r="N190" s="206">
        <v>11074.2</v>
      </c>
      <c r="O190" s="207">
        <v>2.9296029443856116E-2</v>
      </c>
    </row>
    <row r="191" spans="1:15" ht="25.5">
      <c r="A191" s="203" t="s">
        <v>838</v>
      </c>
      <c r="B191" s="204" t="s">
        <v>839</v>
      </c>
      <c r="C191" s="203" t="s">
        <v>355</v>
      </c>
      <c r="D191" s="203" t="s">
        <v>840</v>
      </c>
      <c r="E191" s="205" t="s">
        <v>336</v>
      </c>
      <c r="F191" s="204">
        <v>1</v>
      </c>
      <c r="G191" s="206">
        <v>8.9499999999999993</v>
      </c>
      <c r="H191" s="206">
        <v>0.54</v>
      </c>
      <c r="I191" s="206">
        <v>10.7</v>
      </c>
      <c r="J191" s="206">
        <v>20.190000000000001</v>
      </c>
      <c r="K191" s="206">
        <v>8.9499999999999993</v>
      </c>
      <c r="L191" s="206">
        <v>0.54</v>
      </c>
      <c r="M191" s="206">
        <v>10.7</v>
      </c>
      <c r="N191" s="206">
        <v>20.190000000000001</v>
      </c>
      <c r="O191" s="207">
        <v>5.3411247265848097E-5</v>
      </c>
    </row>
    <row r="192" spans="1:15" ht="25.5">
      <c r="A192" s="203" t="s">
        <v>841</v>
      </c>
      <c r="B192" s="204" t="s">
        <v>842</v>
      </c>
      <c r="C192" s="203" t="s">
        <v>355</v>
      </c>
      <c r="D192" s="203" t="s">
        <v>843</v>
      </c>
      <c r="E192" s="205" t="s">
        <v>336</v>
      </c>
      <c r="F192" s="204">
        <v>1</v>
      </c>
      <c r="G192" s="206">
        <v>13.53</v>
      </c>
      <c r="H192" s="206">
        <v>0.82</v>
      </c>
      <c r="I192" s="206">
        <v>20.71</v>
      </c>
      <c r="J192" s="206">
        <v>35.06</v>
      </c>
      <c r="K192" s="206">
        <v>13.53</v>
      </c>
      <c r="L192" s="206">
        <v>0.82</v>
      </c>
      <c r="M192" s="206">
        <v>20.71</v>
      </c>
      <c r="N192" s="206">
        <v>35.06</v>
      </c>
      <c r="O192" s="207">
        <v>9.2748802830145327E-5</v>
      </c>
    </row>
    <row r="193" spans="1:15" ht="25.5">
      <c r="A193" s="203" t="s">
        <v>844</v>
      </c>
      <c r="B193" s="204" t="s">
        <v>845</v>
      </c>
      <c r="C193" s="203" t="s">
        <v>355</v>
      </c>
      <c r="D193" s="203" t="s">
        <v>846</v>
      </c>
      <c r="E193" s="205" t="s">
        <v>336</v>
      </c>
      <c r="F193" s="204">
        <v>7</v>
      </c>
      <c r="G193" s="206">
        <v>17.46</v>
      </c>
      <c r="H193" s="206">
        <v>1.06</v>
      </c>
      <c r="I193" s="206">
        <v>32.020000000000003</v>
      </c>
      <c r="J193" s="206">
        <v>50.54</v>
      </c>
      <c r="K193" s="206">
        <v>122.22</v>
      </c>
      <c r="L193" s="206">
        <v>7.42</v>
      </c>
      <c r="M193" s="206">
        <v>224.14</v>
      </c>
      <c r="N193" s="206">
        <v>353.78</v>
      </c>
      <c r="O193" s="207">
        <v>9.3590049815313217E-4</v>
      </c>
    </row>
    <row r="194" spans="1:15" ht="38.25">
      <c r="A194" s="203" t="s">
        <v>847</v>
      </c>
      <c r="B194" s="204" t="s">
        <v>848</v>
      </c>
      <c r="C194" s="203" t="s">
        <v>38</v>
      </c>
      <c r="D194" s="203" t="s">
        <v>849</v>
      </c>
      <c r="E194" s="205" t="s">
        <v>336</v>
      </c>
      <c r="F194" s="204">
        <v>2</v>
      </c>
      <c r="G194" s="206">
        <v>19.96</v>
      </c>
      <c r="H194" s="206">
        <v>1.22</v>
      </c>
      <c r="I194" s="206">
        <v>28.25</v>
      </c>
      <c r="J194" s="206">
        <v>49.43</v>
      </c>
      <c r="K194" s="206">
        <v>39.92</v>
      </c>
      <c r="L194" s="206">
        <v>2.44</v>
      </c>
      <c r="M194" s="206">
        <v>56.5</v>
      </c>
      <c r="N194" s="206">
        <v>98.86</v>
      </c>
      <c r="O194" s="207">
        <v>2.6152728601791693E-4</v>
      </c>
    </row>
    <row r="195" spans="1:15" ht="38.25">
      <c r="A195" s="203" t="s">
        <v>850</v>
      </c>
      <c r="B195" s="204" t="s">
        <v>851</v>
      </c>
      <c r="C195" s="203" t="s">
        <v>38</v>
      </c>
      <c r="D195" s="203" t="s">
        <v>852</v>
      </c>
      <c r="E195" s="205" t="s">
        <v>336</v>
      </c>
      <c r="F195" s="204">
        <v>2</v>
      </c>
      <c r="G195" s="206">
        <v>19.96</v>
      </c>
      <c r="H195" s="206">
        <v>1.22</v>
      </c>
      <c r="I195" s="206">
        <v>31.95</v>
      </c>
      <c r="J195" s="206">
        <v>53.13</v>
      </c>
      <c r="K195" s="206">
        <v>39.92</v>
      </c>
      <c r="L195" s="206">
        <v>2.44</v>
      </c>
      <c r="M195" s="206">
        <v>63.9</v>
      </c>
      <c r="N195" s="206">
        <v>106.26</v>
      </c>
      <c r="O195" s="207">
        <v>2.8110347372308164E-4</v>
      </c>
    </row>
    <row r="196" spans="1:15" ht="38.25">
      <c r="A196" s="203" t="s">
        <v>853</v>
      </c>
      <c r="B196" s="204" t="s">
        <v>854</v>
      </c>
      <c r="C196" s="203" t="s">
        <v>38</v>
      </c>
      <c r="D196" s="203" t="s">
        <v>855</v>
      </c>
      <c r="E196" s="205" t="s">
        <v>336</v>
      </c>
      <c r="F196" s="204">
        <v>3</v>
      </c>
      <c r="G196" s="206">
        <v>19.96</v>
      </c>
      <c r="H196" s="206">
        <v>1.22</v>
      </c>
      <c r="I196" s="206">
        <v>31.95</v>
      </c>
      <c r="J196" s="206">
        <v>53.13</v>
      </c>
      <c r="K196" s="206">
        <v>59.88</v>
      </c>
      <c r="L196" s="206">
        <v>3.66</v>
      </c>
      <c r="M196" s="206">
        <v>95.85</v>
      </c>
      <c r="N196" s="206">
        <v>159.38999999999999</v>
      </c>
      <c r="O196" s="207">
        <v>4.2165521058462249E-4</v>
      </c>
    </row>
    <row r="197" spans="1:15" ht="38.25">
      <c r="A197" s="203" t="s">
        <v>856</v>
      </c>
      <c r="B197" s="204" t="s">
        <v>857</v>
      </c>
      <c r="C197" s="203" t="s">
        <v>38</v>
      </c>
      <c r="D197" s="203" t="s">
        <v>858</v>
      </c>
      <c r="E197" s="205" t="s">
        <v>336</v>
      </c>
      <c r="F197" s="204">
        <v>4</v>
      </c>
      <c r="G197" s="206">
        <v>19.96</v>
      </c>
      <c r="H197" s="206">
        <v>1.22</v>
      </c>
      <c r="I197" s="206">
        <v>28.25</v>
      </c>
      <c r="J197" s="206">
        <v>49.43</v>
      </c>
      <c r="K197" s="206">
        <v>79.84</v>
      </c>
      <c r="L197" s="206">
        <v>4.88</v>
      </c>
      <c r="M197" s="206">
        <v>113</v>
      </c>
      <c r="N197" s="206">
        <v>197.72</v>
      </c>
      <c r="O197" s="207">
        <v>5.2305457203583386E-4</v>
      </c>
    </row>
    <row r="198" spans="1:15" ht="38.25">
      <c r="A198" s="203" t="s">
        <v>859</v>
      </c>
      <c r="B198" s="204" t="s">
        <v>860</v>
      </c>
      <c r="C198" s="203" t="s">
        <v>38</v>
      </c>
      <c r="D198" s="203" t="s">
        <v>861</v>
      </c>
      <c r="E198" s="205" t="s">
        <v>336</v>
      </c>
      <c r="F198" s="204">
        <v>1</v>
      </c>
      <c r="G198" s="206">
        <v>19.96</v>
      </c>
      <c r="H198" s="206">
        <v>1.22</v>
      </c>
      <c r="I198" s="206">
        <v>31.95</v>
      </c>
      <c r="J198" s="206">
        <v>53.13</v>
      </c>
      <c r="K198" s="206">
        <v>19.96</v>
      </c>
      <c r="L198" s="206">
        <v>1.22</v>
      </c>
      <c r="M198" s="206">
        <v>31.95</v>
      </c>
      <c r="N198" s="206">
        <v>53.13</v>
      </c>
      <c r="O198" s="207">
        <v>1.4055173686154082E-4</v>
      </c>
    </row>
    <row r="199" spans="1:15" ht="38.25">
      <c r="A199" s="203" t="s">
        <v>862</v>
      </c>
      <c r="B199" s="204" t="s">
        <v>863</v>
      </c>
      <c r="C199" s="203" t="s">
        <v>38</v>
      </c>
      <c r="D199" s="203" t="s">
        <v>864</v>
      </c>
      <c r="E199" s="205" t="s">
        <v>336</v>
      </c>
      <c r="F199" s="204">
        <v>4</v>
      </c>
      <c r="G199" s="206">
        <v>26.05</v>
      </c>
      <c r="H199" s="206">
        <v>1.58</v>
      </c>
      <c r="I199" s="206">
        <v>59.3</v>
      </c>
      <c r="J199" s="206">
        <v>86.93</v>
      </c>
      <c r="K199" s="206">
        <v>104.2</v>
      </c>
      <c r="L199" s="206">
        <v>6.32</v>
      </c>
      <c r="M199" s="206">
        <v>237.2</v>
      </c>
      <c r="N199" s="206">
        <v>347.72</v>
      </c>
      <c r="O199" s="207">
        <v>9.1986918768106483E-4</v>
      </c>
    </row>
    <row r="200" spans="1:15" ht="38.25">
      <c r="A200" s="203" t="s">
        <v>865</v>
      </c>
      <c r="B200" s="204" t="s">
        <v>866</v>
      </c>
      <c r="C200" s="203" t="s">
        <v>38</v>
      </c>
      <c r="D200" s="203" t="s">
        <v>867</v>
      </c>
      <c r="E200" s="205" t="s">
        <v>336</v>
      </c>
      <c r="F200" s="204">
        <v>12</v>
      </c>
      <c r="G200" s="206">
        <v>19.53</v>
      </c>
      <c r="H200" s="206">
        <v>1.18</v>
      </c>
      <c r="I200" s="206">
        <v>38.950000000000003</v>
      </c>
      <c r="J200" s="206">
        <v>59.66</v>
      </c>
      <c r="K200" s="206">
        <v>234.36</v>
      </c>
      <c r="L200" s="206">
        <v>14.16</v>
      </c>
      <c r="M200" s="206">
        <v>467.4</v>
      </c>
      <c r="N200" s="206">
        <v>715.92</v>
      </c>
      <c r="O200" s="207">
        <v>1.8939167975515585E-3</v>
      </c>
    </row>
    <row r="201" spans="1:15" ht="25.5">
      <c r="A201" s="203" t="s">
        <v>868</v>
      </c>
      <c r="B201" s="204" t="s">
        <v>869</v>
      </c>
      <c r="C201" s="203" t="s">
        <v>38</v>
      </c>
      <c r="D201" s="203" t="s">
        <v>870</v>
      </c>
      <c r="E201" s="205" t="s">
        <v>290</v>
      </c>
      <c r="F201" s="204">
        <v>2</v>
      </c>
      <c r="G201" s="206">
        <v>21.01</v>
      </c>
      <c r="H201" s="206">
        <v>1.58</v>
      </c>
      <c r="I201" s="206">
        <v>2296.44</v>
      </c>
      <c r="J201" s="206">
        <v>2319.0300000000002</v>
      </c>
      <c r="K201" s="206">
        <v>42.02</v>
      </c>
      <c r="L201" s="206">
        <v>3.16</v>
      </c>
      <c r="M201" s="206">
        <v>4592.88</v>
      </c>
      <c r="N201" s="206">
        <v>4638.0600000000004</v>
      </c>
      <c r="O201" s="207">
        <v>1.22696666415968E-2</v>
      </c>
    </row>
    <row r="202" spans="1:15" ht="25.5">
      <c r="A202" s="203" t="s">
        <v>871</v>
      </c>
      <c r="B202" s="204" t="s">
        <v>872</v>
      </c>
      <c r="C202" s="203" t="s">
        <v>38</v>
      </c>
      <c r="D202" s="203" t="s">
        <v>873</v>
      </c>
      <c r="E202" s="205" t="s">
        <v>336</v>
      </c>
      <c r="F202" s="204">
        <v>6</v>
      </c>
      <c r="G202" s="206">
        <v>21.01</v>
      </c>
      <c r="H202" s="206">
        <v>1.58</v>
      </c>
      <c r="I202" s="206">
        <v>111.1</v>
      </c>
      <c r="J202" s="206">
        <v>133.69</v>
      </c>
      <c r="K202" s="206">
        <v>126.06</v>
      </c>
      <c r="L202" s="206">
        <v>9.48</v>
      </c>
      <c r="M202" s="206">
        <v>666.6</v>
      </c>
      <c r="N202" s="206">
        <v>802.14</v>
      </c>
      <c r="O202" s="207">
        <v>2.1220058386244374E-3</v>
      </c>
    </row>
    <row r="203" spans="1:15" ht="25.5">
      <c r="A203" s="203" t="s">
        <v>874</v>
      </c>
      <c r="B203" s="204" t="s">
        <v>875</v>
      </c>
      <c r="C203" s="203" t="s">
        <v>38</v>
      </c>
      <c r="D203" s="203" t="s">
        <v>876</v>
      </c>
      <c r="E203" s="205" t="s">
        <v>336</v>
      </c>
      <c r="F203" s="204">
        <v>2</v>
      </c>
      <c r="G203" s="206">
        <v>21.01</v>
      </c>
      <c r="H203" s="206">
        <v>1.58</v>
      </c>
      <c r="I203" s="206">
        <v>322.16000000000003</v>
      </c>
      <c r="J203" s="206">
        <v>344.75</v>
      </c>
      <c r="K203" s="206">
        <v>42.02</v>
      </c>
      <c r="L203" s="206">
        <v>3.16</v>
      </c>
      <c r="M203" s="206">
        <v>644.32000000000005</v>
      </c>
      <c r="N203" s="206">
        <v>689.5</v>
      </c>
      <c r="O203" s="207">
        <v>1.8240245165825786E-3</v>
      </c>
    </row>
    <row r="204" spans="1:15" ht="25.5">
      <c r="A204" s="203" t="s">
        <v>877</v>
      </c>
      <c r="B204" s="204" t="s">
        <v>878</v>
      </c>
      <c r="C204" s="203" t="s">
        <v>355</v>
      </c>
      <c r="D204" s="203" t="s">
        <v>879</v>
      </c>
      <c r="E204" s="205" t="s">
        <v>336</v>
      </c>
      <c r="F204" s="204">
        <v>3</v>
      </c>
      <c r="G204" s="206">
        <v>6.44</v>
      </c>
      <c r="H204" s="206">
        <v>0.38</v>
      </c>
      <c r="I204" s="206">
        <v>87.25</v>
      </c>
      <c r="J204" s="206">
        <v>94.07</v>
      </c>
      <c r="K204" s="206">
        <v>19.32</v>
      </c>
      <c r="L204" s="206">
        <v>1.1399999999999999</v>
      </c>
      <c r="M204" s="206">
        <v>261.75</v>
      </c>
      <c r="N204" s="206">
        <v>282.20999999999998</v>
      </c>
      <c r="O204" s="207">
        <v>7.465670178749376E-4</v>
      </c>
    </row>
    <row r="205" spans="1:15" ht="25.5">
      <c r="A205" s="203" t="s">
        <v>880</v>
      </c>
      <c r="B205" s="204" t="s">
        <v>881</v>
      </c>
      <c r="C205" s="203" t="s">
        <v>355</v>
      </c>
      <c r="D205" s="203" t="s">
        <v>882</v>
      </c>
      <c r="E205" s="205" t="s">
        <v>336</v>
      </c>
      <c r="F205" s="204">
        <v>7</v>
      </c>
      <c r="G205" s="206">
        <v>3.11</v>
      </c>
      <c r="H205" s="206">
        <v>0.18</v>
      </c>
      <c r="I205" s="206">
        <v>55.72</v>
      </c>
      <c r="J205" s="206">
        <v>59.01</v>
      </c>
      <c r="K205" s="206">
        <v>21.77</v>
      </c>
      <c r="L205" s="206">
        <v>1.26</v>
      </c>
      <c r="M205" s="206">
        <v>390.04</v>
      </c>
      <c r="N205" s="206">
        <v>413.07</v>
      </c>
      <c r="O205" s="207">
        <v>1.0927480885638372E-3</v>
      </c>
    </row>
    <row r="206" spans="1:15" ht="25.5">
      <c r="A206" s="203" t="s">
        <v>883</v>
      </c>
      <c r="B206" s="204" t="s">
        <v>884</v>
      </c>
      <c r="C206" s="203" t="s">
        <v>355</v>
      </c>
      <c r="D206" s="203" t="s">
        <v>885</v>
      </c>
      <c r="E206" s="205" t="s">
        <v>336</v>
      </c>
      <c r="F206" s="204">
        <v>2</v>
      </c>
      <c r="G206" s="206">
        <v>4.78</v>
      </c>
      <c r="H206" s="206">
        <v>0.28000000000000003</v>
      </c>
      <c r="I206" s="206">
        <v>64.64</v>
      </c>
      <c r="J206" s="206">
        <v>69.7</v>
      </c>
      <c r="K206" s="206">
        <v>9.56</v>
      </c>
      <c r="L206" s="206">
        <v>0.56000000000000005</v>
      </c>
      <c r="M206" s="206">
        <v>129.28</v>
      </c>
      <c r="N206" s="206">
        <v>139.4</v>
      </c>
      <c r="O206" s="207">
        <v>3.6877304947296801E-4</v>
      </c>
    </row>
    <row r="207" spans="1:15">
      <c r="A207" s="199" t="s">
        <v>886</v>
      </c>
      <c r="B207" s="199"/>
      <c r="C207" s="199"/>
      <c r="D207" s="199" t="s">
        <v>887</v>
      </c>
      <c r="E207" s="199"/>
      <c r="F207" s="200"/>
      <c r="G207" s="199"/>
      <c r="H207" s="199"/>
      <c r="I207" s="199"/>
      <c r="J207" s="199"/>
      <c r="K207" s="199"/>
      <c r="L207" s="199"/>
      <c r="M207" s="199"/>
      <c r="N207" s="201">
        <v>6260.28</v>
      </c>
      <c r="O207" s="202">
        <v>1.6561137346876847E-2</v>
      </c>
    </row>
    <row r="208" spans="1:15" ht="38.25">
      <c r="A208" s="203" t="s">
        <v>888</v>
      </c>
      <c r="B208" s="204" t="s">
        <v>889</v>
      </c>
      <c r="C208" s="203" t="s">
        <v>355</v>
      </c>
      <c r="D208" s="203" t="s">
        <v>890</v>
      </c>
      <c r="E208" s="205" t="s">
        <v>369</v>
      </c>
      <c r="F208" s="204">
        <v>7.45</v>
      </c>
      <c r="G208" s="206">
        <v>74.290000000000006</v>
      </c>
      <c r="H208" s="206">
        <v>6.49</v>
      </c>
      <c r="I208" s="206">
        <v>52.75</v>
      </c>
      <c r="J208" s="206">
        <v>133.53</v>
      </c>
      <c r="K208" s="206">
        <v>553.46</v>
      </c>
      <c r="L208" s="206">
        <v>48.35</v>
      </c>
      <c r="M208" s="206">
        <v>392.98</v>
      </c>
      <c r="N208" s="206">
        <v>994.79</v>
      </c>
      <c r="O208" s="207">
        <v>2.6316480766514624E-3</v>
      </c>
    </row>
    <row r="209" spans="1:15" ht="38.25">
      <c r="A209" s="203" t="s">
        <v>891</v>
      </c>
      <c r="B209" s="204" t="s">
        <v>892</v>
      </c>
      <c r="C209" s="203" t="s">
        <v>38</v>
      </c>
      <c r="D209" s="203" t="s">
        <v>893</v>
      </c>
      <c r="E209" s="205" t="s">
        <v>369</v>
      </c>
      <c r="F209" s="204">
        <v>3.36</v>
      </c>
      <c r="G209" s="206">
        <v>498.55</v>
      </c>
      <c r="H209" s="206">
        <v>50.51</v>
      </c>
      <c r="I209" s="206">
        <v>621.92999999999995</v>
      </c>
      <c r="J209" s="206">
        <v>1170.99</v>
      </c>
      <c r="K209" s="206">
        <v>1675.12</v>
      </c>
      <c r="L209" s="206">
        <v>169.71</v>
      </c>
      <c r="M209" s="206">
        <v>2089.69</v>
      </c>
      <c r="N209" s="206">
        <v>3934.52</v>
      </c>
      <c r="O209" s="207">
        <v>1.040850027698983E-2</v>
      </c>
    </row>
    <row r="210" spans="1:15" ht="38.25">
      <c r="A210" s="203" t="s">
        <v>894</v>
      </c>
      <c r="B210" s="204" t="s">
        <v>895</v>
      </c>
      <c r="C210" s="203" t="s">
        <v>38</v>
      </c>
      <c r="D210" s="203" t="s">
        <v>896</v>
      </c>
      <c r="E210" s="205" t="s">
        <v>369</v>
      </c>
      <c r="F210" s="204">
        <v>1.47</v>
      </c>
      <c r="G210" s="206">
        <v>53.49</v>
      </c>
      <c r="H210" s="206">
        <v>4.8099999999999996</v>
      </c>
      <c r="I210" s="206">
        <v>211.6</v>
      </c>
      <c r="J210" s="206">
        <v>269.89999999999998</v>
      </c>
      <c r="K210" s="206">
        <v>78.63</v>
      </c>
      <c r="L210" s="206">
        <v>7.07</v>
      </c>
      <c r="M210" s="206">
        <v>311.05</v>
      </c>
      <c r="N210" s="206">
        <v>396.75</v>
      </c>
      <c r="O210" s="207">
        <v>1.0495746583816361E-3</v>
      </c>
    </row>
    <row r="211" spans="1:15" ht="38.25">
      <c r="A211" s="203" t="s">
        <v>897</v>
      </c>
      <c r="B211" s="204" t="s">
        <v>898</v>
      </c>
      <c r="C211" s="203" t="s">
        <v>355</v>
      </c>
      <c r="D211" s="203" t="s">
        <v>899</v>
      </c>
      <c r="E211" s="205" t="s">
        <v>369</v>
      </c>
      <c r="F211" s="204">
        <v>14.9</v>
      </c>
      <c r="G211" s="206">
        <v>2.4</v>
      </c>
      <c r="H211" s="206">
        <v>0.18</v>
      </c>
      <c r="I211" s="206">
        <v>2.16</v>
      </c>
      <c r="J211" s="206">
        <v>4.74</v>
      </c>
      <c r="K211" s="206">
        <v>35.76</v>
      </c>
      <c r="L211" s="206">
        <v>2.68</v>
      </c>
      <c r="M211" s="206">
        <v>32.18</v>
      </c>
      <c r="N211" s="206">
        <v>70.62</v>
      </c>
      <c r="O211" s="207">
        <v>1.8682032104577477E-4</v>
      </c>
    </row>
    <row r="212" spans="1:15" ht="51">
      <c r="A212" s="203" t="s">
        <v>900</v>
      </c>
      <c r="B212" s="204" t="s">
        <v>901</v>
      </c>
      <c r="C212" s="203" t="s">
        <v>355</v>
      </c>
      <c r="D212" s="203" t="s">
        <v>902</v>
      </c>
      <c r="E212" s="205" t="s">
        <v>369</v>
      </c>
      <c r="F212" s="204">
        <v>14.9</v>
      </c>
      <c r="G212" s="206">
        <v>31.09</v>
      </c>
      <c r="H212" s="206">
        <v>2.77</v>
      </c>
      <c r="I212" s="206">
        <v>24.1</v>
      </c>
      <c r="J212" s="206">
        <v>57.96</v>
      </c>
      <c r="K212" s="206">
        <v>463.24</v>
      </c>
      <c r="L212" s="206">
        <v>41.27</v>
      </c>
      <c r="M212" s="206">
        <v>359.09</v>
      </c>
      <c r="N212" s="206">
        <v>863.6</v>
      </c>
      <c r="O212" s="207">
        <v>2.2845940138081435E-3</v>
      </c>
    </row>
    <row r="213" spans="1:15">
      <c r="A213" s="199" t="s">
        <v>903</v>
      </c>
      <c r="B213" s="199"/>
      <c r="C213" s="199"/>
      <c r="D213" s="199" t="s">
        <v>904</v>
      </c>
      <c r="E213" s="199"/>
      <c r="F213" s="200"/>
      <c r="G213" s="199"/>
      <c r="H213" s="199"/>
      <c r="I213" s="199"/>
      <c r="J213" s="199"/>
      <c r="K213" s="199"/>
      <c r="L213" s="199"/>
      <c r="M213" s="199"/>
      <c r="N213" s="201">
        <v>0</v>
      </c>
      <c r="O213" s="202">
        <v>0</v>
      </c>
    </row>
    <row r="214" spans="1:15">
      <c r="A214" s="199" t="s">
        <v>905</v>
      </c>
      <c r="B214" s="199"/>
      <c r="C214" s="199"/>
      <c r="D214" s="199" t="s">
        <v>906</v>
      </c>
      <c r="E214" s="199"/>
      <c r="F214" s="200"/>
      <c r="G214" s="199"/>
      <c r="H214" s="199"/>
      <c r="I214" s="199"/>
      <c r="J214" s="199"/>
      <c r="K214" s="199"/>
      <c r="L214" s="199"/>
      <c r="M214" s="199"/>
      <c r="N214" s="201">
        <v>0</v>
      </c>
      <c r="O214" s="202">
        <v>0</v>
      </c>
    </row>
    <row r="215" spans="1:15">
      <c r="A215" s="199" t="s">
        <v>907</v>
      </c>
      <c r="B215" s="199"/>
      <c r="C215" s="199"/>
      <c r="D215" s="199" t="s">
        <v>908</v>
      </c>
      <c r="E215" s="199"/>
      <c r="F215" s="200"/>
      <c r="G215" s="199"/>
      <c r="H215" s="199"/>
      <c r="I215" s="199"/>
      <c r="J215" s="199"/>
      <c r="K215" s="199"/>
      <c r="L215" s="199"/>
      <c r="M215" s="199"/>
      <c r="N215" s="201">
        <v>4439</v>
      </c>
      <c r="O215" s="202">
        <v>1.174306719232787E-2</v>
      </c>
    </row>
    <row r="216" spans="1:15">
      <c r="A216" s="199" t="s">
        <v>909</v>
      </c>
      <c r="B216" s="199"/>
      <c r="C216" s="199"/>
      <c r="D216" s="199" t="s">
        <v>910</v>
      </c>
      <c r="E216" s="199"/>
      <c r="F216" s="200"/>
      <c r="G216" s="199"/>
      <c r="H216" s="199"/>
      <c r="I216" s="199"/>
      <c r="J216" s="199"/>
      <c r="K216" s="199"/>
      <c r="L216" s="199"/>
      <c r="M216" s="199"/>
      <c r="N216" s="201">
        <v>4439</v>
      </c>
      <c r="O216" s="202">
        <v>1.174306719232787E-2</v>
      </c>
    </row>
    <row r="217" spans="1:15" ht="25.5">
      <c r="A217" s="203" t="s">
        <v>911</v>
      </c>
      <c r="B217" s="204" t="s">
        <v>912</v>
      </c>
      <c r="C217" s="203" t="s">
        <v>355</v>
      </c>
      <c r="D217" s="203" t="s">
        <v>913</v>
      </c>
      <c r="E217" s="205" t="s">
        <v>369</v>
      </c>
      <c r="F217" s="204">
        <v>146.02000000000001</v>
      </c>
      <c r="G217" s="206">
        <v>15.13</v>
      </c>
      <c r="H217" s="206">
        <v>1.25</v>
      </c>
      <c r="I217" s="206">
        <v>14.02</v>
      </c>
      <c r="J217" s="206">
        <v>30.4</v>
      </c>
      <c r="K217" s="206">
        <v>2209.2800000000002</v>
      </c>
      <c r="L217" s="206">
        <v>182.52</v>
      </c>
      <c r="M217" s="206">
        <v>2047.2</v>
      </c>
      <c r="N217" s="206">
        <v>4439</v>
      </c>
      <c r="O217" s="207">
        <v>1.174306719232787E-2</v>
      </c>
    </row>
    <row r="218" spans="1:15">
      <c r="A218" s="199" t="s">
        <v>914</v>
      </c>
      <c r="B218" s="199"/>
      <c r="C218" s="199"/>
      <c r="D218" s="199" t="s">
        <v>915</v>
      </c>
      <c r="E218" s="199"/>
      <c r="F218" s="200"/>
      <c r="G218" s="199"/>
      <c r="H218" s="199"/>
      <c r="I218" s="199"/>
      <c r="J218" s="199"/>
      <c r="K218" s="199"/>
      <c r="L218" s="199"/>
      <c r="M218" s="199"/>
      <c r="N218" s="201">
        <v>18921.740000000002</v>
      </c>
      <c r="O218" s="202">
        <v>5.0056153236259955E-2</v>
      </c>
    </row>
    <row r="219" spans="1:15">
      <c r="A219" s="199" t="s">
        <v>916</v>
      </c>
      <c r="B219" s="199"/>
      <c r="C219" s="199"/>
      <c r="D219" s="199" t="s">
        <v>917</v>
      </c>
      <c r="E219" s="199"/>
      <c r="F219" s="200"/>
      <c r="G219" s="199"/>
      <c r="H219" s="199"/>
      <c r="I219" s="199"/>
      <c r="J219" s="199"/>
      <c r="K219" s="199"/>
      <c r="L219" s="199"/>
      <c r="M219" s="199"/>
      <c r="N219" s="201">
        <v>18921.740000000002</v>
      </c>
      <c r="O219" s="202">
        <v>5.0056153236259955E-2</v>
      </c>
    </row>
    <row r="220" spans="1:15" ht="25.5">
      <c r="A220" s="203" t="s">
        <v>918</v>
      </c>
      <c r="B220" s="204" t="s">
        <v>919</v>
      </c>
      <c r="C220" s="203" t="s">
        <v>38</v>
      </c>
      <c r="D220" s="203" t="s">
        <v>920</v>
      </c>
      <c r="E220" s="205" t="s">
        <v>369</v>
      </c>
      <c r="F220" s="204">
        <v>19.84</v>
      </c>
      <c r="G220" s="206">
        <v>9.4</v>
      </c>
      <c r="H220" s="206">
        <v>0.81</v>
      </c>
      <c r="I220" s="206">
        <v>860.37</v>
      </c>
      <c r="J220" s="206">
        <v>870.58</v>
      </c>
      <c r="K220" s="206">
        <v>186.49</v>
      </c>
      <c r="L220" s="206">
        <v>16.07</v>
      </c>
      <c r="M220" s="206">
        <v>17069.740000000002</v>
      </c>
      <c r="N220" s="206">
        <v>17272.3</v>
      </c>
      <c r="O220" s="207">
        <v>4.5692673905394159E-2</v>
      </c>
    </row>
    <row r="221" spans="1:15" ht="25.5">
      <c r="A221" s="203" t="s">
        <v>921</v>
      </c>
      <c r="B221" s="204" t="s">
        <v>922</v>
      </c>
      <c r="C221" s="203" t="s">
        <v>38</v>
      </c>
      <c r="D221" s="203" t="s">
        <v>923</v>
      </c>
      <c r="E221" s="205" t="s">
        <v>369</v>
      </c>
      <c r="F221" s="204">
        <v>3.6</v>
      </c>
      <c r="G221" s="206">
        <v>32.72</v>
      </c>
      <c r="H221" s="206">
        <v>2.86</v>
      </c>
      <c r="I221" s="206">
        <v>422.6</v>
      </c>
      <c r="J221" s="206">
        <v>458.18</v>
      </c>
      <c r="K221" s="206">
        <v>117.79</v>
      </c>
      <c r="L221" s="206">
        <v>10.29</v>
      </c>
      <c r="M221" s="206">
        <v>1521.36</v>
      </c>
      <c r="N221" s="206">
        <v>1649.44</v>
      </c>
      <c r="O221" s="207">
        <v>4.3634793308657991E-3</v>
      </c>
    </row>
    <row r="222" spans="1:15">
      <c r="A222" s="199" t="s">
        <v>924</v>
      </c>
      <c r="B222" s="199"/>
      <c r="C222" s="199"/>
      <c r="D222" s="199" t="s">
        <v>925</v>
      </c>
      <c r="E222" s="199"/>
      <c r="F222" s="200"/>
      <c r="G222" s="199"/>
      <c r="H222" s="199"/>
      <c r="I222" s="199"/>
      <c r="J222" s="199"/>
      <c r="K222" s="199"/>
      <c r="L222" s="199"/>
      <c r="M222" s="199"/>
      <c r="N222" s="201">
        <v>76292.19</v>
      </c>
      <c r="O222" s="202">
        <v>0.20182570701055291</v>
      </c>
    </row>
    <row r="223" spans="1:15">
      <c r="A223" s="199" t="s">
        <v>926</v>
      </c>
      <c r="B223" s="199"/>
      <c r="C223" s="199"/>
      <c r="D223" s="199" t="s">
        <v>927</v>
      </c>
      <c r="E223" s="199"/>
      <c r="F223" s="200"/>
      <c r="G223" s="199"/>
      <c r="H223" s="199"/>
      <c r="I223" s="199"/>
      <c r="J223" s="199"/>
      <c r="K223" s="199"/>
      <c r="L223" s="199"/>
      <c r="M223" s="199"/>
      <c r="N223" s="201">
        <v>21233.99</v>
      </c>
      <c r="O223" s="202">
        <v>5.6173050536431193E-2</v>
      </c>
    </row>
    <row r="224" spans="1:15" ht="38.25">
      <c r="A224" s="203" t="s">
        <v>928</v>
      </c>
      <c r="B224" s="204" t="s">
        <v>898</v>
      </c>
      <c r="C224" s="203" t="s">
        <v>355</v>
      </c>
      <c r="D224" s="203" t="s">
        <v>899</v>
      </c>
      <c r="E224" s="205" t="s">
        <v>369</v>
      </c>
      <c r="F224" s="204">
        <v>483.36</v>
      </c>
      <c r="G224" s="206">
        <v>2.4</v>
      </c>
      <c r="H224" s="206">
        <v>0.18</v>
      </c>
      <c r="I224" s="206">
        <v>2.16</v>
      </c>
      <c r="J224" s="206">
        <v>4.74</v>
      </c>
      <c r="K224" s="206">
        <v>1160.06</v>
      </c>
      <c r="L224" s="206">
        <v>87</v>
      </c>
      <c r="M224" s="206">
        <v>1044.06</v>
      </c>
      <c r="N224" s="206">
        <v>2291.12</v>
      </c>
      <c r="O224" s="207">
        <v>6.0609993479806782E-3</v>
      </c>
    </row>
    <row r="225" spans="1:15" ht="51">
      <c r="A225" s="203" t="s">
        <v>929</v>
      </c>
      <c r="B225" s="204" t="s">
        <v>930</v>
      </c>
      <c r="C225" s="203" t="s">
        <v>355</v>
      </c>
      <c r="D225" s="203" t="s">
        <v>931</v>
      </c>
      <c r="E225" s="205" t="s">
        <v>369</v>
      </c>
      <c r="F225" s="204">
        <v>483.36</v>
      </c>
      <c r="G225" s="206">
        <v>17.579999999999998</v>
      </c>
      <c r="H225" s="206">
        <v>1.44</v>
      </c>
      <c r="I225" s="206">
        <v>20.170000000000002</v>
      </c>
      <c r="J225" s="206">
        <v>39.19</v>
      </c>
      <c r="K225" s="206">
        <v>8497.4599999999991</v>
      </c>
      <c r="L225" s="206">
        <v>696.03</v>
      </c>
      <c r="M225" s="206">
        <v>9749.3799999999992</v>
      </c>
      <c r="N225" s="206">
        <v>18942.87</v>
      </c>
      <c r="O225" s="207">
        <v>5.0112051188450517E-2</v>
      </c>
    </row>
    <row r="226" spans="1:15">
      <c r="A226" s="199" t="s">
        <v>932</v>
      </c>
      <c r="B226" s="199"/>
      <c r="C226" s="199"/>
      <c r="D226" s="199" t="s">
        <v>933</v>
      </c>
      <c r="E226" s="199"/>
      <c r="F226" s="200"/>
      <c r="G226" s="199"/>
      <c r="H226" s="199"/>
      <c r="I226" s="199"/>
      <c r="J226" s="199"/>
      <c r="K226" s="199"/>
      <c r="L226" s="199"/>
      <c r="M226" s="199"/>
      <c r="N226" s="201">
        <v>54961</v>
      </c>
      <c r="O226" s="202">
        <v>0.14539552060318361</v>
      </c>
    </row>
    <row r="227" spans="1:15" ht="25.5">
      <c r="A227" s="203" t="s">
        <v>934</v>
      </c>
      <c r="B227" s="204" t="s">
        <v>935</v>
      </c>
      <c r="C227" s="203" t="s">
        <v>38</v>
      </c>
      <c r="D227" s="203" t="s">
        <v>936</v>
      </c>
      <c r="E227" s="205" t="s">
        <v>369</v>
      </c>
      <c r="F227" s="204">
        <v>506.04</v>
      </c>
      <c r="G227" s="206">
        <v>28.74</v>
      </c>
      <c r="H227" s="206">
        <v>2.52</v>
      </c>
      <c r="I227" s="206">
        <v>77.349999999999994</v>
      </c>
      <c r="J227" s="206">
        <v>108.61</v>
      </c>
      <c r="K227" s="206">
        <v>14543.58</v>
      </c>
      <c r="L227" s="206">
        <v>1275.22</v>
      </c>
      <c r="M227" s="206">
        <v>39142.199999999997</v>
      </c>
      <c r="N227" s="206">
        <v>54961</v>
      </c>
      <c r="O227" s="207">
        <v>0.14539552060318361</v>
      </c>
    </row>
    <row r="228" spans="1:15">
      <c r="A228" s="199" t="s">
        <v>937</v>
      </c>
      <c r="B228" s="199"/>
      <c r="C228" s="199"/>
      <c r="D228" s="199" t="s">
        <v>938</v>
      </c>
      <c r="E228" s="199"/>
      <c r="F228" s="200"/>
      <c r="G228" s="199"/>
      <c r="H228" s="199"/>
      <c r="I228" s="199"/>
      <c r="J228" s="199"/>
      <c r="K228" s="199"/>
      <c r="L228" s="199"/>
      <c r="M228" s="199"/>
      <c r="N228" s="201">
        <v>97.2</v>
      </c>
      <c r="O228" s="202">
        <v>2.5713587093810969E-4</v>
      </c>
    </row>
    <row r="229" spans="1:15">
      <c r="A229" s="203" t="s">
        <v>939</v>
      </c>
      <c r="B229" s="204" t="s">
        <v>940</v>
      </c>
      <c r="C229" s="203" t="s">
        <v>355</v>
      </c>
      <c r="D229" s="203" t="s">
        <v>941</v>
      </c>
      <c r="E229" s="205" t="s">
        <v>400</v>
      </c>
      <c r="F229" s="204">
        <v>30</v>
      </c>
      <c r="G229" s="206">
        <v>1.41</v>
      </c>
      <c r="H229" s="206">
        <v>0.12</v>
      </c>
      <c r="I229" s="206">
        <v>1.71</v>
      </c>
      <c r="J229" s="206">
        <v>3.24</v>
      </c>
      <c r="K229" s="206">
        <v>42.3</v>
      </c>
      <c r="L229" s="206">
        <v>3.6</v>
      </c>
      <c r="M229" s="206">
        <v>51.3</v>
      </c>
      <c r="N229" s="206">
        <v>97.2</v>
      </c>
      <c r="O229" s="207">
        <v>2.5713587093810969E-4</v>
      </c>
    </row>
    <row r="230" spans="1:15">
      <c r="A230" s="199" t="s">
        <v>942</v>
      </c>
      <c r="B230" s="199"/>
      <c r="C230" s="199"/>
      <c r="D230" s="199" t="s">
        <v>943</v>
      </c>
      <c r="E230" s="199"/>
      <c r="F230" s="200"/>
      <c r="G230" s="199"/>
      <c r="H230" s="199"/>
      <c r="I230" s="199"/>
      <c r="J230" s="199"/>
      <c r="K230" s="199"/>
      <c r="L230" s="199"/>
      <c r="M230" s="199"/>
      <c r="N230" s="201">
        <v>30875.64</v>
      </c>
      <c r="O230" s="202">
        <v>8.1679368129336807E-2</v>
      </c>
    </row>
    <row r="231" spans="1:15">
      <c r="A231" s="199" t="s">
        <v>944</v>
      </c>
      <c r="B231" s="199"/>
      <c r="C231" s="199"/>
      <c r="D231" s="199" t="s">
        <v>945</v>
      </c>
      <c r="E231" s="199"/>
      <c r="F231" s="200"/>
      <c r="G231" s="199"/>
      <c r="H231" s="199"/>
      <c r="I231" s="199"/>
      <c r="J231" s="199"/>
      <c r="K231" s="199"/>
      <c r="L231" s="199"/>
      <c r="M231" s="199"/>
      <c r="N231" s="201">
        <v>6732.21</v>
      </c>
      <c r="O231" s="202">
        <v>1.7809595490619872E-2</v>
      </c>
    </row>
    <row r="232" spans="1:15" ht="51">
      <c r="A232" s="203" t="s">
        <v>946</v>
      </c>
      <c r="B232" s="204" t="s">
        <v>947</v>
      </c>
      <c r="C232" s="203" t="s">
        <v>355</v>
      </c>
      <c r="D232" s="203" t="s">
        <v>948</v>
      </c>
      <c r="E232" s="205" t="s">
        <v>369</v>
      </c>
      <c r="F232" s="204">
        <v>147.12</v>
      </c>
      <c r="G232" s="206">
        <v>20.350000000000001</v>
      </c>
      <c r="H232" s="206">
        <v>1.72</v>
      </c>
      <c r="I232" s="206">
        <v>23.69</v>
      </c>
      <c r="J232" s="206">
        <v>45.76</v>
      </c>
      <c r="K232" s="206">
        <v>2993.89</v>
      </c>
      <c r="L232" s="206">
        <v>253.04</v>
      </c>
      <c r="M232" s="206">
        <v>3485.28</v>
      </c>
      <c r="N232" s="206">
        <v>6732.21</v>
      </c>
      <c r="O232" s="207">
        <v>1.7809595490619872E-2</v>
      </c>
    </row>
    <row r="233" spans="1:15">
      <c r="A233" s="199" t="s">
        <v>949</v>
      </c>
      <c r="B233" s="199"/>
      <c r="C233" s="199"/>
      <c r="D233" s="199" t="s">
        <v>950</v>
      </c>
      <c r="E233" s="199"/>
      <c r="F233" s="200"/>
      <c r="G233" s="199"/>
      <c r="H233" s="199"/>
      <c r="I233" s="199"/>
      <c r="J233" s="199"/>
      <c r="K233" s="199"/>
      <c r="L233" s="199"/>
      <c r="M233" s="199"/>
      <c r="N233" s="201">
        <v>22240.13</v>
      </c>
      <c r="O233" s="202">
        <v>5.8834724252333145E-2</v>
      </c>
    </row>
    <row r="234" spans="1:15" ht="38.25">
      <c r="A234" s="203" t="s">
        <v>951</v>
      </c>
      <c r="B234" s="204" t="s">
        <v>952</v>
      </c>
      <c r="C234" s="203" t="s">
        <v>38</v>
      </c>
      <c r="D234" s="203" t="s">
        <v>953</v>
      </c>
      <c r="E234" s="205" t="s">
        <v>369</v>
      </c>
      <c r="F234" s="204">
        <v>147.12</v>
      </c>
      <c r="G234" s="206">
        <v>21.86</v>
      </c>
      <c r="H234" s="206">
        <v>1.89</v>
      </c>
      <c r="I234" s="206">
        <v>127.42</v>
      </c>
      <c r="J234" s="206">
        <v>151.16999999999999</v>
      </c>
      <c r="K234" s="206">
        <v>3216.04</v>
      </c>
      <c r="L234" s="206">
        <v>278.05</v>
      </c>
      <c r="M234" s="206">
        <v>18746.04</v>
      </c>
      <c r="N234" s="206">
        <v>22240.13</v>
      </c>
      <c r="O234" s="207">
        <v>5.8834724252333145E-2</v>
      </c>
    </row>
    <row r="235" spans="1:15">
      <c r="A235" s="199" t="s">
        <v>954</v>
      </c>
      <c r="B235" s="199"/>
      <c r="C235" s="199"/>
      <c r="D235" s="199" t="s">
        <v>955</v>
      </c>
      <c r="E235" s="199"/>
      <c r="F235" s="200"/>
      <c r="G235" s="199"/>
      <c r="H235" s="199"/>
      <c r="I235" s="199"/>
      <c r="J235" s="199"/>
      <c r="K235" s="199"/>
      <c r="L235" s="199"/>
      <c r="M235" s="199"/>
      <c r="N235" s="201">
        <v>1076.93</v>
      </c>
      <c r="O235" s="202">
        <v>2.8489437601787911E-3</v>
      </c>
    </row>
    <row r="236" spans="1:15" ht="38.25">
      <c r="A236" s="203" t="s">
        <v>956</v>
      </c>
      <c r="B236" s="204" t="s">
        <v>957</v>
      </c>
      <c r="C236" s="203" t="s">
        <v>38</v>
      </c>
      <c r="D236" s="203" t="s">
        <v>958</v>
      </c>
      <c r="E236" s="205" t="s">
        <v>400</v>
      </c>
      <c r="F236" s="204">
        <v>69.84</v>
      </c>
      <c r="G236" s="206">
        <v>2.25</v>
      </c>
      <c r="H236" s="206">
        <v>0.19</v>
      </c>
      <c r="I236" s="206">
        <v>12.98</v>
      </c>
      <c r="J236" s="206">
        <v>15.42</v>
      </c>
      <c r="K236" s="206">
        <v>157.13999999999999</v>
      </c>
      <c r="L236" s="206">
        <v>13.26</v>
      </c>
      <c r="M236" s="206">
        <v>906.53</v>
      </c>
      <c r="N236" s="206">
        <v>1076.93</v>
      </c>
      <c r="O236" s="207">
        <v>2.8489437601787911E-3</v>
      </c>
    </row>
    <row r="237" spans="1:15">
      <c r="A237" s="199" t="s">
        <v>959</v>
      </c>
      <c r="B237" s="199"/>
      <c r="C237" s="199"/>
      <c r="D237" s="199" t="s">
        <v>960</v>
      </c>
      <c r="E237" s="199"/>
      <c r="F237" s="200"/>
      <c r="G237" s="199"/>
      <c r="H237" s="199"/>
      <c r="I237" s="199"/>
      <c r="J237" s="199"/>
      <c r="K237" s="199"/>
      <c r="L237" s="199"/>
      <c r="M237" s="199"/>
      <c r="N237" s="201">
        <v>826.37</v>
      </c>
      <c r="O237" s="202">
        <v>2.1861046262049971E-3</v>
      </c>
    </row>
    <row r="238" spans="1:15" ht="25.5">
      <c r="A238" s="203" t="s">
        <v>961</v>
      </c>
      <c r="B238" s="204" t="s">
        <v>962</v>
      </c>
      <c r="C238" s="203" t="s">
        <v>38</v>
      </c>
      <c r="D238" s="203" t="s">
        <v>963</v>
      </c>
      <c r="E238" s="205" t="s">
        <v>400</v>
      </c>
      <c r="F238" s="204">
        <v>5.28</v>
      </c>
      <c r="G238" s="206">
        <v>19.97</v>
      </c>
      <c r="H238" s="206">
        <v>1.59</v>
      </c>
      <c r="I238" s="206">
        <v>134.94999999999999</v>
      </c>
      <c r="J238" s="206">
        <v>156.51</v>
      </c>
      <c r="K238" s="206">
        <v>105.44</v>
      </c>
      <c r="L238" s="206">
        <v>8.39</v>
      </c>
      <c r="M238" s="206">
        <v>712.54</v>
      </c>
      <c r="N238" s="206">
        <v>826.37</v>
      </c>
      <c r="O238" s="207">
        <v>2.1861046262049971E-3</v>
      </c>
    </row>
    <row r="239" spans="1:15">
      <c r="A239" s="199" t="s">
        <v>964</v>
      </c>
      <c r="B239" s="199"/>
      <c r="C239" s="199"/>
      <c r="D239" s="199" t="s">
        <v>965</v>
      </c>
      <c r="E239" s="199"/>
      <c r="F239" s="200"/>
      <c r="G239" s="199"/>
      <c r="H239" s="199"/>
      <c r="I239" s="199"/>
      <c r="J239" s="199"/>
      <c r="K239" s="199"/>
      <c r="L239" s="199"/>
      <c r="M239" s="199"/>
      <c r="N239" s="201">
        <v>17571.38</v>
      </c>
      <c r="O239" s="202">
        <v>4.6483869340375329E-2</v>
      </c>
    </row>
    <row r="240" spans="1:15">
      <c r="A240" s="199" t="s">
        <v>966</v>
      </c>
      <c r="B240" s="199"/>
      <c r="C240" s="199"/>
      <c r="D240" s="199" t="s">
        <v>967</v>
      </c>
      <c r="E240" s="199"/>
      <c r="F240" s="200"/>
      <c r="G240" s="199"/>
      <c r="H240" s="199"/>
      <c r="I240" s="199"/>
      <c r="J240" s="199"/>
      <c r="K240" s="199"/>
      <c r="L240" s="199"/>
      <c r="M240" s="199"/>
      <c r="N240" s="201">
        <v>8731.56</v>
      </c>
      <c r="O240" s="202">
        <v>2.3098737502555155E-2</v>
      </c>
    </row>
    <row r="241" spans="1:15" ht="25.5">
      <c r="A241" s="203" t="s">
        <v>968</v>
      </c>
      <c r="B241" s="204" t="s">
        <v>969</v>
      </c>
      <c r="C241" s="203" t="s">
        <v>355</v>
      </c>
      <c r="D241" s="203" t="s">
        <v>970</v>
      </c>
      <c r="E241" s="205" t="s">
        <v>369</v>
      </c>
      <c r="F241" s="204">
        <v>147.12</v>
      </c>
      <c r="G241" s="206">
        <v>22.49</v>
      </c>
      <c r="H241" s="206">
        <v>2.94</v>
      </c>
      <c r="I241" s="206">
        <v>12.51</v>
      </c>
      <c r="J241" s="206">
        <v>37.94</v>
      </c>
      <c r="K241" s="206">
        <v>3308.72</v>
      </c>
      <c r="L241" s="206">
        <v>432.53</v>
      </c>
      <c r="M241" s="206">
        <v>1840.48</v>
      </c>
      <c r="N241" s="206">
        <v>5581.73</v>
      </c>
      <c r="O241" s="207">
        <v>1.4766080297236368E-2</v>
      </c>
    </row>
    <row r="242" spans="1:15" ht="25.5">
      <c r="A242" s="203" t="s">
        <v>971</v>
      </c>
      <c r="B242" s="204" t="s">
        <v>972</v>
      </c>
      <c r="C242" s="203" t="s">
        <v>355</v>
      </c>
      <c r="D242" s="203" t="s">
        <v>973</v>
      </c>
      <c r="E242" s="205" t="s">
        <v>369</v>
      </c>
      <c r="F242" s="204">
        <v>147.12</v>
      </c>
      <c r="G242" s="206">
        <v>2.8</v>
      </c>
      <c r="H242" s="206">
        <v>0.36</v>
      </c>
      <c r="I242" s="206">
        <v>2.41</v>
      </c>
      <c r="J242" s="206">
        <v>5.57</v>
      </c>
      <c r="K242" s="206">
        <v>411.93</v>
      </c>
      <c r="L242" s="206">
        <v>52.96</v>
      </c>
      <c r="M242" s="206">
        <v>354.56</v>
      </c>
      <c r="N242" s="206">
        <v>819.45</v>
      </c>
      <c r="O242" s="207">
        <v>2.1677982452698971E-3</v>
      </c>
    </row>
    <row r="243" spans="1:15" ht="25.5">
      <c r="A243" s="203" t="s">
        <v>974</v>
      </c>
      <c r="B243" s="204" t="s">
        <v>975</v>
      </c>
      <c r="C243" s="203" t="s">
        <v>355</v>
      </c>
      <c r="D243" s="203" t="s">
        <v>976</v>
      </c>
      <c r="E243" s="205" t="s">
        <v>369</v>
      </c>
      <c r="F243" s="204">
        <v>147.12</v>
      </c>
      <c r="G243" s="206">
        <v>6.87</v>
      </c>
      <c r="H243" s="206">
        <v>0.89</v>
      </c>
      <c r="I243" s="206">
        <v>8.08</v>
      </c>
      <c r="J243" s="206">
        <v>15.84</v>
      </c>
      <c r="K243" s="206">
        <v>1010.71</v>
      </c>
      <c r="L243" s="206">
        <v>130.93</v>
      </c>
      <c r="M243" s="206">
        <v>1188.74</v>
      </c>
      <c r="N243" s="206">
        <v>2330.38</v>
      </c>
      <c r="O243" s="207">
        <v>6.1648589600488898E-3</v>
      </c>
    </row>
    <row r="244" spans="1:15">
      <c r="A244" s="199" t="s">
        <v>977</v>
      </c>
      <c r="B244" s="199"/>
      <c r="C244" s="199"/>
      <c r="D244" s="199" t="s">
        <v>978</v>
      </c>
      <c r="E244" s="199"/>
      <c r="F244" s="200"/>
      <c r="G244" s="199"/>
      <c r="H244" s="199"/>
      <c r="I244" s="199"/>
      <c r="J244" s="199"/>
      <c r="K244" s="199"/>
      <c r="L244" s="199"/>
      <c r="M244" s="199"/>
      <c r="N244" s="201">
        <v>8839.82</v>
      </c>
      <c r="O244" s="202">
        <v>2.3385131837820174E-2</v>
      </c>
    </row>
    <row r="245" spans="1:15" ht="25.5">
      <c r="A245" s="203" t="s">
        <v>979</v>
      </c>
      <c r="B245" s="204" t="s">
        <v>980</v>
      </c>
      <c r="C245" s="203" t="s">
        <v>355</v>
      </c>
      <c r="D245" s="203" t="s">
        <v>981</v>
      </c>
      <c r="E245" s="205" t="s">
        <v>369</v>
      </c>
      <c r="F245" s="204">
        <v>223.68</v>
      </c>
      <c r="G245" s="206">
        <v>10.94</v>
      </c>
      <c r="H245" s="206">
        <v>1.43</v>
      </c>
      <c r="I245" s="206">
        <v>9.5299999999999994</v>
      </c>
      <c r="J245" s="206">
        <v>21.9</v>
      </c>
      <c r="K245" s="206">
        <v>2447.0500000000002</v>
      </c>
      <c r="L245" s="206">
        <v>319.86</v>
      </c>
      <c r="M245" s="206">
        <v>2131.6799999999998</v>
      </c>
      <c r="N245" s="206">
        <v>4898.59</v>
      </c>
      <c r="O245" s="207">
        <v>1.2958880720357148E-2</v>
      </c>
    </row>
    <row r="246" spans="1:15" ht="25.5">
      <c r="A246" s="203" t="s">
        <v>982</v>
      </c>
      <c r="B246" s="204" t="s">
        <v>983</v>
      </c>
      <c r="C246" s="203" t="s">
        <v>355</v>
      </c>
      <c r="D246" s="203" t="s">
        <v>984</v>
      </c>
      <c r="E246" s="205" t="s">
        <v>369</v>
      </c>
      <c r="F246" s="204">
        <v>223.68</v>
      </c>
      <c r="G246" s="206">
        <v>2.0099999999999998</v>
      </c>
      <c r="H246" s="206">
        <v>0.26</v>
      </c>
      <c r="I246" s="206">
        <v>2.2000000000000002</v>
      </c>
      <c r="J246" s="206">
        <v>4.47</v>
      </c>
      <c r="K246" s="206">
        <v>449.59</v>
      </c>
      <c r="L246" s="206">
        <v>58.15</v>
      </c>
      <c r="M246" s="206">
        <v>492.1</v>
      </c>
      <c r="N246" s="206">
        <v>999.84</v>
      </c>
      <c r="O246" s="207">
        <v>2.6450075020448519E-3</v>
      </c>
    </row>
    <row r="247" spans="1:15" ht="25.5">
      <c r="A247" s="203" t="s">
        <v>985</v>
      </c>
      <c r="B247" s="204" t="s">
        <v>986</v>
      </c>
      <c r="C247" s="203" t="s">
        <v>355</v>
      </c>
      <c r="D247" s="203" t="s">
        <v>987</v>
      </c>
      <c r="E247" s="205" t="s">
        <v>369</v>
      </c>
      <c r="F247" s="204">
        <v>223.68</v>
      </c>
      <c r="G247" s="206">
        <v>4.92</v>
      </c>
      <c r="H247" s="206">
        <v>0.64</v>
      </c>
      <c r="I247" s="206">
        <v>7.59</v>
      </c>
      <c r="J247" s="206">
        <v>13.15</v>
      </c>
      <c r="K247" s="206">
        <v>1100.5</v>
      </c>
      <c r="L247" s="206">
        <v>143.15</v>
      </c>
      <c r="M247" s="206">
        <v>1697.74</v>
      </c>
      <c r="N247" s="206">
        <v>2941.39</v>
      </c>
      <c r="O247" s="207">
        <v>7.7812436154181741E-3</v>
      </c>
    </row>
    <row r="248" spans="1:15">
      <c r="A248" s="199" t="s">
        <v>988</v>
      </c>
      <c r="B248" s="199"/>
      <c r="C248" s="199"/>
      <c r="D248" s="199" t="s">
        <v>989</v>
      </c>
      <c r="E248" s="199"/>
      <c r="F248" s="200"/>
      <c r="G248" s="199"/>
      <c r="H248" s="199"/>
      <c r="I248" s="199"/>
      <c r="J248" s="199"/>
      <c r="K248" s="199"/>
      <c r="L248" s="199"/>
      <c r="M248" s="199"/>
      <c r="N248" s="201">
        <v>0</v>
      </c>
      <c r="O248" s="202">
        <v>0</v>
      </c>
    </row>
    <row r="249" spans="1:15">
      <c r="A249" s="199" t="s">
        <v>990</v>
      </c>
      <c r="B249" s="199"/>
      <c r="C249" s="199"/>
      <c r="D249" s="199" t="s">
        <v>991</v>
      </c>
      <c r="E249" s="199"/>
      <c r="F249" s="200"/>
      <c r="G249" s="199"/>
      <c r="H249" s="199"/>
      <c r="I249" s="199"/>
      <c r="J249" s="199"/>
      <c r="K249" s="199"/>
      <c r="L249" s="199"/>
      <c r="M249" s="199"/>
      <c r="N249" s="201">
        <v>0</v>
      </c>
      <c r="O249" s="202">
        <v>0</v>
      </c>
    </row>
    <row r="250" spans="1:15">
      <c r="A250" s="199" t="s">
        <v>992</v>
      </c>
      <c r="B250" s="199"/>
      <c r="C250" s="199"/>
      <c r="D250" s="199" t="s">
        <v>993</v>
      </c>
      <c r="E250" s="199"/>
      <c r="F250" s="200"/>
      <c r="G250" s="199"/>
      <c r="H250" s="199"/>
      <c r="I250" s="199"/>
      <c r="J250" s="199"/>
      <c r="K250" s="199"/>
      <c r="L250" s="199"/>
      <c r="M250" s="199"/>
      <c r="N250" s="201">
        <v>0</v>
      </c>
      <c r="O250" s="202">
        <v>0</v>
      </c>
    </row>
    <row r="251" spans="1:15">
      <c r="A251" s="208"/>
      <c r="B251" s="208"/>
      <c r="C251" s="208"/>
      <c r="D251" s="208"/>
      <c r="E251" s="208"/>
      <c r="F251" s="208"/>
      <c r="G251" s="208"/>
      <c r="H251" s="208"/>
      <c r="I251" s="208"/>
      <c r="J251" s="208" t="s">
        <v>41</v>
      </c>
      <c r="K251" s="208" t="s">
        <v>999</v>
      </c>
      <c r="L251" s="208" t="s">
        <v>995</v>
      </c>
      <c r="M251" s="208" t="s">
        <v>1000</v>
      </c>
      <c r="N251" s="208" t="s">
        <v>1001</v>
      </c>
      <c r="O251" s="208"/>
    </row>
    <row r="252" spans="1:15" ht="15">
      <c r="A252" s="209"/>
      <c r="B252" s="209"/>
      <c r="C252" s="209"/>
      <c r="D252" s="209"/>
      <c r="E252" s="209"/>
      <c r="F252" s="209"/>
      <c r="G252" s="209"/>
      <c r="H252" s="209"/>
      <c r="I252" s="209"/>
      <c r="J252" s="209"/>
      <c r="K252" s="198" t="s">
        <v>35</v>
      </c>
      <c r="L252" s="198" t="s">
        <v>36</v>
      </c>
      <c r="M252" s="198" t="s">
        <v>37</v>
      </c>
      <c r="N252" s="198" t="s">
        <v>33</v>
      </c>
      <c r="O252" s="209"/>
    </row>
    <row r="253" spans="1:15">
      <c r="A253" s="228"/>
      <c r="B253" s="228"/>
      <c r="C253" s="228"/>
      <c r="D253" s="210"/>
      <c r="E253" s="208"/>
      <c r="F253" s="208"/>
      <c r="G253" s="208"/>
      <c r="H253" s="208"/>
      <c r="I253" s="208"/>
      <c r="J253" s="208"/>
      <c r="K253" s="229" t="s">
        <v>42</v>
      </c>
      <c r="L253" s="228"/>
      <c r="M253" s="230">
        <v>378010.27</v>
      </c>
      <c r="N253" s="228"/>
      <c r="O253" s="228"/>
    </row>
    <row r="254" spans="1:15">
      <c r="A254" s="228"/>
      <c r="B254" s="228"/>
      <c r="C254" s="228"/>
      <c r="D254" s="210"/>
      <c r="E254" s="208"/>
      <c r="F254" s="208"/>
      <c r="G254" s="208"/>
      <c r="H254" s="208"/>
      <c r="I254" s="208"/>
      <c r="J254" s="208"/>
      <c r="K254" s="229" t="s">
        <v>43</v>
      </c>
      <c r="L254" s="228"/>
      <c r="M254" s="230">
        <v>0</v>
      </c>
      <c r="N254" s="228"/>
      <c r="O254" s="228"/>
    </row>
    <row r="255" spans="1:15">
      <c r="A255" s="228"/>
      <c r="B255" s="228"/>
      <c r="C255" s="228"/>
      <c r="D255" s="210"/>
      <c r="E255" s="208"/>
      <c r="F255" s="208"/>
      <c r="G255" s="208"/>
      <c r="H255" s="208"/>
      <c r="I255" s="208"/>
      <c r="J255" s="208"/>
      <c r="K255" s="229" t="s">
        <v>44</v>
      </c>
      <c r="L255" s="229"/>
      <c r="M255" s="230">
        <v>378010.27</v>
      </c>
      <c r="N255" s="230"/>
      <c r="O255" s="230"/>
    </row>
  </sheetData>
  <mergeCells count="25">
    <mergeCell ref="F7:F8"/>
    <mergeCell ref="A6:O6"/>
    <mergeCell ref="G7:J7"/>
    <mergeCell ref="K7:N7"/>
    <mergeCell ref="O7:O8"/>
    <mergeCell ref="A7:A8"/>
    <mergeCell ref="B7:B8"/>
    <mergeCell ref="C7:C8"/>
    <mergeCell ref="D7:D8"/>
    <mergeCell ref="E7:E8"/>
    <mergeCell ref="E4:G4"/>
    <mergeCell ref="H4:J4"/>
    <mergeCell ref="E5:G5"/>
    <mergeCell ref="H5:J5"/>
    <mergeCell ref="K4:O4"/>
    <mergeCell ref="K5:O5"/>
    <mergeCell ref="A255:C255"/>
    <mergeCell ref="K255:L255"/>
    <mergeCell ref="M255:O255"/>
    <mergeCell ref="A253:C253"/>
    <mergeCell ref="K253:L253"/>
    <mergeCell ref="M253:O253"/>
    <mergeCell ref="A254:C254"/>
    <mergeCell ref="K254:L254"/>
    <mergeCell ref="M254:O254"/>
  </mergeCells>
  <pageMargins left="0.51180555555555496" right="0.51180555555555496" top="0.78749999999999998" bottom="0.78749999999999998" header="0.51180555555555496" footer="0.51180555555555496"/>
  <pageSetup paperSize="9" scale="37" firstPageNumber="0" orientation="portrait" horizontalDpi="300" verticalDpi="300"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9CB34-B810-428F-8D1E-EF9BAE0F88EC}">
  <sheetPr>
    <tabColor rgb="FF92D050"/>
    <pageSetUpPr fitToPage="1"/>
  </sheetPr>
  <dimension ref="B1:D59"/>
  <sheetViews>
    <sheetView view="pageBreakPreview" zoomScale="85" zoomScaleNormal="100" zoomScaleSheetLayoutView="85" workbookViewId="0">
      <selection activeCell="C18" sqref="C18"/>
    </sheetView>
  </sheetViews>
  <sheetFormatPr defaultRowHeight="14.25"/>
  <cols>
    <col min="2" max="2" width="9" style="150"/>
    <col min="3" max="3" width="69.75" style="150" customWidth="1"/>
    <col min="4" max="4" width="9" style="150"/>
  </cols>
  <sheetData>
    <row r="1" spans="2:4">
      <c r="B1" s="148"/>
      <c r="C1" s="151"/>
      <c r="D1" s="148"/>
    </row>
    <row r="2" spans="2:4">
      <c r="B2" s="148"/>
      <c r="C2" s="151"/>
      <c r="D2" s="148"/>
    </row>
    <row r="3" spans="2:4">
      <c r="B3" s="148"/>
      <c r="C3" s="151"/>
      <c r="D3" s="148"/>
    </row>
    <row r="4" spans="2:4">
      <c r="B4" s="148"/>
      <c r="C4" s="151"/>
      <c r="D4" s="148"/>
    </row>
    <row r="5" spans="2:4">
      <c r="B5" s="148"/>
      <c r="C5" s="152" t="s">
        <v>270</v>
      </c>
      <c r="D5" s="148"/>
    </row>
    <row r="6" spans="2:4">
      <c r="B6" s="148"/>
      <c r="C6" s="152" t="s">
        <v>271</v>
      </c>
      <c r="D6" s="148"/>
    </row>
    <row r="7" spans="2:4">
      <c r="B7" s="148"/>
      <c r="C7" s="152" t="s">
        <v>272</v>
      </c>
      <c r="D7" s="148"/>
    </row>
    <row r="8" spans="2:4">
      <c r="B8" s="148"/>
      <c r="C8" s="152" t="s">
        <v>273</v>
      </c>
      <c r="D8" s="148"/>
    </row>
    <row r="9" spans="2:4">
      <c r="B9" s="148"/>
      <c r="C9" s="147"/>
      <c r="D9" s="148"/>
    </row>
    <row r="10" spans="2:4">
      <c r="B10" s="148"/>
      <c r="C10" s="147"/>
      <c r="D10" s="148"/>
    </row>
    <row r="11" spans="2:4" ht="18.75">
      <c r="B11" s="148"/>
      <c r="C11" s="153" t="s">
        <v>325</v>
      </c>
      <c r="D11" s="148"/>
    </row>
    <row r="12" spans="2:4" ht="18.75">
      <c r="B12" s="148"/>
      <c r="C12" s="154"/>
      <c r="D12" s="148"/>
    </row>
    <row r="13" spans="2:4" ht="18.75">
      <c r="B13" s="148"/>
      <c r="C13" s="154"/>
      <c r="D13" s="148"/>
    </row>
    <row r="14" spans="2:4" ht="18.75">
      <c r="B14" s="148"/>
      <c r="C14" s="154" t="s">
        <v>1004</v>
      </c>
      <c r="D14" s="148"/>
    </row>
    <row r="15" spans="2:4" ht="18.75">
      <c r="B15" s="148"/>
      <c r="C15" s="149"/>
      <c r="D15" s="148"/>
    </row>
    <row r="16" spans="2:4" ht="37.5">
      <c r="B16" s="148"/>
      <c r="C16" s="212" t="s">
        <v>1005</v>
      </c>
      <c r="D16" s="148"/>
    </row>
    <row r="17" spans="2:4" ht="18.75">
      <c r="B17" s="148"/>
      <c r="C17" s="154"/>
      <c r="D17" s="148"/>
    </row>
    <row r="18" spans="2:4" ht="18.75">
      <c r="B18" s="148"/>
      <c r="C18" s="153" t="s">
        <v>1006</v>
      </c>
      <c r="D18" s="148"/>
    </row>
    <row r="19" spans="2:4">
      <c r="B19" s="148"/>
      <c r="C19" s="155"/>
      <c r="D19" s="148"/>
    </row>
    <row r="20" spans="2:4">
      <c r="B20" s="148"/>
      <c r="C20" s="155"/>
      <c r="D20" s="148"/>
    </row>
    <row r="21" spans="2:4">
      <c r="B21" s="148"/>
      <c r="C21" s="155"/>
      <c r="D21" s="148"/>
    </row>
    <row r="22" spans="2:4">
      <c r="B22" s="148"/>
      <c r="C22" s="156" t="s">
        <v>285</v>
      </c>
      <c r="D22" s="148"/>
    </row>
    <row r="23" spans="2:4">
      <c r="B23" s="148"/>
      <c r="C23" s="151"/>
      <c r="D23" s="148"/>
    </row>
    <row r="24" spans="2:4">
      <c r="B24" s="148"/>
      <c r="C24" s="157" t="s">
        <v>286</v>
      </c>
      <c r="D24" s="148"/>
    </row>
    <row r="25" spans="2:4">
      <c r="B25" s="148"/>
      <c r="C25" s="157" t="s">
        <v>287</v>
      </c>
      <c r="D25" s="148"/>
    </row>
    <row r="26" spans="2:4">
      <c r="B26" s="148"/>
      <c r="C26" s="151"/>
      <c r="D26" s="148"/>
    </row>
    <row r="27" spans="2:4">
      <c r="B27" s="148"/>
      <c r="C27" s="157"/>
      <c r="D27" s="148"/>
    </row>
    <row r="28" spans="2:4">
      <c r="B28" s="148"/>
      <c r="C28" s="158">
        <v>45159</v>
      </c>
      <c r="D28" s="148"/>
    </row>
    <row r="29" spans="2:4">
      <c r="B29" s="151"/>
      <c r="C29" s="159" t="s">
        <v>1007</v>
      </c>
      <c r="D29" s="151"/>
    </row>
    <row r="30" spans="2:4">
      <c r="B30" s="151"/>
      <c r="C30" s="160"/>
      <c r="D30" s="151"/>
    </row>
    <row r="31" spans="2:4">
      <c r="B31" s="151"/>
      <c r="C31" s="160"/>
      <c r="D31" s="151"/>
    </row>
    <row r="32" spans="2:4">
      <c r="B32" s="151"/>
      <c r="C32" s="160"/>
      <c r="D32" s="151"/>
    </row>
    <row r="33" spans="2:4">
      <c r="B33" s="151"/>
      <c r="C33" s="160"/>
      <c r="D33" s="151"/>
    </row>
    <row r="34" spans="2:4">
      <c r="B34" s="151"/>
      <c r="C34" s="160"/>
      <c r="D34" s="151"/>
    </row>
    <row r="35" spans="2:4">
      <c r="B35" s="151"/>
      <c r="C35" s="160"/>
      <c r="D35" s="151"/>
    </row>
    <row r="36" spans="2:4">
      <c r="B36" s="151"/>
      <c r="C36" s="160"/>
      <c r="D36" s="151"/>
    </row>
    <row r="37" spans="2:4">
      <c r="B37" s="151"/>
      <c r="C37" s="160"/>
      <c r="D37" s="151"/>
    </row>
    <row r="38" spans="2:4">
      <c r="B38" s="151"/>
      <c r="C38" s="160"/>
      <c r="D38" s="151"/>
    </row>
    <row r="39" spans="2:4">
      <c r="B39" s="151"/>
      <c r="C39" s="147"/>
      <c r="D39" s="151"/>
    </row>
    <row r="40" spans="2:4">
      <c r="B40" s="151"/>
      <c r="C40" s="147"/>
      <c r="D40" s="151"/>
    </row>
    <row r="41" spans="2:4">
      <c r="B41" s="151"/>
      <c r="C41" s="159" t="s">
        <v>289</v>
      </c>
      <c r="D41" s="151"/>
    </row>
    <row r="42" spans="2:4">
      <c r="B42" s="151"/>
      <c r="C42" s="159"/>
      <c r="D42" s="151"/>
    </row>
    <row r="43" spans="2:4">
      <c r="B43" s="151"/>
      <c r="C43" s="159"/>
      <c r="D43" s="151"/>
    </row>
    <row r="44" spans="2:4">
      <c r="B44" s="151"/>
      <c r="C44" s="159"/>
      <c r="D44" s="151"/>
    </row>
    <row r="45" spans="2:4">
      <c r="B45" s="151"/>
      <c r="C45" s="159"/>
      <c r="D45" s="151"/>
    </row>
    <row r="46" spans="2:4">
      <c r="B46" s="151"/>
      <c r="C46" s="159"/>
      <c r="D46" s="151"/>
    </row>
    <row r="47" spans="2:4">
      <c r="B47" s="151"/>
      <c r="C47" s="159"/>
      <c r="D47" s="151"/>
    </row>
    <row r="48" spans="2:4">
      <c r="B48" s="151"/>
      <c r="C48" s="159"/>
      <c r="D48" s="151"/>
    </row>
    <row r="49" spans="2:4">
      <c r="B49" s="151"/>
      <c r="C49" s="160"/>
      <c r="D49" s="151"/>
    </row>
    <row r="50" spans="2:4">
      <c r="B50" s="151"/>
      <c r="C50" s="160"/>
      <c r="D50" s="151"/>
    </row>
    <row r="51" spans="2:4">
      <c r="B51" s="151"/>
      <c r="C51" s="159"/>
      <c r="D51" s="151"/>
    </row>
    <row r="52" spans="2:4">
      <c r="B52" s="151"/>
      <c r="C52" s="161"/>
      <c r="D52" s="151"/>
    </row>
    <row r="53" spans="2:4">
      <c r="B53" s="151"/>
      <c r="C53" s="151"/>
      <c r="D53" s="151"/>
    </row>
    <row r="54" spans="2:4">
      <c r="B54" s="151"/>
      <c r="C54" s="161"/>
      <c r="D54" s="151"/>
    </row>
    <row r="55" spans="2:4">
      <c r="B55" s="151"/>
      <c r="C55" s="161"/>
      <c r="D55" s="151"/>
    </row>
    <row r="56" spans="2:4">
      <c r="B56" s="151"/>
      <c r="C56" s="151"/>
      <c r="D56" s="151"/>
    </row>
    <row r="57" spans="2:4">
      <c r="B57" s="151"/>
      <c r="C57" s="151"/>
      <c r="D57" s="151"/>
    </row>
    <row r="58" spans="2:4">
      <c r="B58" s="151"/>
      <c r="C58" s="151"/>
      <c r="D58" s="151"/>
    </row>
    <row r="59" spans="2:4">
      <c r="B59" s="151"/>
      <c r="C59" s="151"/>
      <c r="D59" s="151"/>
    </row>
  </sheetData>
  <printOptions horizontalCentered="1"/>
  <pageMargins left="0.78740157480314965" right="0.78740157480314965" top="0.78740157480314965" bottom="0.78740157480314965" header="0" footer="0.19685039370078741"/>
  <pageSetup paperSize="9" scale="89" fitToHeight="0" orientation="portrait" r:id="rId1"/>
  <headerFooter>
    <oddFooter>&amp;L&amp;F&amp;CPágina &amp;P de &amp;N&amp;RAssinado digitalmente</oddFooter>
  </headerFooter>
  <rowBreaks count="1" manualBreakCount="1">
    <brk id="49" min="1"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F4A5B-4118-4826-9522-01AC1CD35F68}">
  <sheetPr>
    <tabColor rgb="FF92D050"/>
    <pageSetUpPr fitToPage="1"/>
  </sheetPr>
  <dimension ref="A2:O55"/>
  <sheetViews>
    <sheetView tabSelected="1" view="pageBreakPreview" topLeftCell="A13" zoomScale="80" zoomScaleNormal="90" zoomScaleSheetLayoutView="80" zoomScalePageLayoutView="85" workbookViewId="0">
      <selection activeCell="L26" sqref="L26"/>
    </sheetView>
  </sheetViews>
  <sheetFormatPr defaultColWidth="10.5" defaultRowHeight="15"/>
  <cols>
    <col min="1" max="1" width="1.25" style="99" customWidth="1"/>
    <col min="2" max="4" width="26" style="99" customWidth="1"/>
    <col min="5" max="5" width="6" style="99" customWidth="1"/>
    <col min="6" max="8" width="26" style="99" customWidth="1"/>
    <col min="9" max="16384" width="10.5" style="96"/>
  </cols>
  <sheetData>
    <row r="2" spans="1:8">
      <c r="B2" s="173"/>
      <c r="C2" s="173"/>
      <c r="D2" s="173"/>
      <c r="E2" s="173"/>
      <c r="F2" s="173"/>
      <c r="G2" s="173"/>
      <c r="H2" s="173"/>
    </row>
    <row r="3" spans="1:8">
      <c r="B3" s="174" t="s">
        <v>311</v>
      </c>
      <c r="C3" s="242" t="str">
        <f>Capa!C16</f>
        <v xml:space="preserve">ADEQUAÇÃO DAS INSTALAÇÕES HIDROSSANITÁRIAS DO PNR DE OFICIAL SUPERIOR </v>
      </c>
      <c r="D3" s="242"/>
      <c r="E3" s="242"/>
      <c r="F3" s="242"/>
      <c r="G3" s="174" t="s">
        <v>312</v>
      </c>
      <c r="H3" s="282" t="str">
        <f>"202105000140"</f>
        <v>202105000140</v>
      </c>
    </row>
    <row r="4" spans="1:8" ht="18.75">
      <c r="A4" s="172"/>
      <c r="B4" s="175" t="s">
        <v>316</v>
      </c>
      <c r="C4" s="176" t="s">
        <v>319</v>
      </c>
      <c r="D4" s="177"/>
      <c r="E4" s="175" t="s">
        <v>313</v>
      </c>
      <c r="F4" s="176" t="s">
        <v>320</v>
      </c>
      <c r="G4" s="175" t="s">
        <v>314</v>
      </c>
      <c r="H4" s="178" t="s">
        <v>315</v>
      </c>
    </row>
    <row r="5" spans="1:8" ht="18.75" customHeight="1">
      <c r="A5" s="172"/>
      <c r="B5" s="175" t="s">
        <v>317</v>
      </c>
      <c r="C5" s="176">
        <v>218.88</v>
      </c>
      <c r="D5" s="177"/>
      <c r="E5" s="177"/>
      <c r="F5" s="177"/>
      <c r="G5" s="175" t="s">
        <v>318</v>
      </c>
      <c r="H5" s="179">
        <v>45078</v>
      </c>
    </row>
    <row r="6" spans="1:8">
      <c r="A6" s="97"/>
      <c r="B6" s="98"/>
      <c r="C6" s="98"/>
      <c r="D6" s="98"/>
      <c r="E6" s="98"/>
      <c r="F6" s="98"/>
      <c r="G6" s="98"/>
      <c r="H6" s="98"/>
    </row>
    <row r="7" spans="1:8" ht="15.75">
      <c r="B7" s="255" t="s">
        <v>46</v>
      </c>
      <c r="C7" s="256"/>
      <c r="D7" s="257"/>
      <c r="E7" s="98"/>
      <c r="F7" s="255" t="s">
        <v>47</v>
      </c>
      <c r="G7" s="256"/>
      <c r="H7" s="257"/>
    </row>
    <row r="8" spans="1:8" s="100" customFormat="1" ht="15.75">
      <c r="B8" s="258" t="s">
        <v>291</v>
      </c>
      <c r="C8" s="259"/>
      <c r="D8" s="260"/>
      <c r="E8" s="98"/>
      <c r="F8" s="258" t="str">
        <f>B8</f>
        <v>REPARAÇÃO, CONSTRUÇÃO E REFORMA DE EDIFICIOS</v>
      </c>
      <c r="G8" s="259"/>
      <c r="H8" s="260"/>
    </row>
    <row r="9" spans="1:8">
      <c r="B9" s="246" t="s">
        <v>48</v>
      </c>
      <c r="C9" s="247"/>
      <c r="D9" s="248"/>
      <c r="E9" s="98"/>
      <c r="F9" s="246" t="s">
        <v>48</v>
      </c>
      <c r="G9" s="247"/>
      <c r="H9" s="248"/>
    </row>
    <row r="10" spans="1:8">
      <c r="B10" s="246"/>
      <c r="C10" s="247"/>
      <c r="D10" s="248"/>
      <c r="E10" s="98"/>
      <c r="F10" s="246"/>
      <c r="G10" s="247"/>
      <c r="H10" s="248"/>
    </row>
    <row r="11" spans="1:8">
      <c r="B11" s="246"/>
      <c r="C11" s="247"/>
      <c r="D11" s="248"/>
      <c r="E11" s="98"/>
      <c r="F11" s="246"/>
      <c r="G11" s="247"/>
      <c r="H11" s="248"/>
    </row>
    <row r="12" spans="1:8">
      <c r="B12" s="101" t="s">
        <v>49</v>
      </c>
      <c r="C12" s="101" t="s">
        <v>50</v>
      </c>
      <c r="D12" s="101" t="s">
        <v>51</v>
      </c>
      <c r="E12" s="98"/>
      <c r="F12" s="101" t="s">
        <v>49</v>
      </c>
      <c r="G12" s="101" t="s">
        <v>50</v>
      </c>
      <c r="H12" s="101" t="s">
        <v>51</v>
      </c>
    </row>
    <row r="13" spans="1:8">
      <c r="B13" s="168" t="s">
        <v>52</v>
      </c>
      <c r="C13" s="169">
        <v>245557.1</v>
      </c>
      <c r="D13" s="170">
        <f>C13/C16</f>
        <v>0.67969246957118223</v>
      </c>
      <c r="E13" s="102"/>
      <c r="F13" s="168" t="s">
        <v>52</v>
      </c>
      <c r="G13" s="169">
        <v>245561.62</v>
      </c>
      <c r="H13" s="170">
        <f>G13/G16</f>
        <v>0.64961626571680176</v>
      </c>
    </row>
    <row r="14" spans="1:8">
      <c r="B14" s="168" t="s">
        <v>53</v>
      </c>
      <c r="C14" s="169">
        <v>104589.54</v>
      </c>
      <c r="D14" s="170">
        <f>C14/C16</f>
        <v>0.28949976495859392</v>
      </c>
      <c r="E14" s="102"/>
      <c r="F14" s="168" t="s">
        <v>53</v>
      </c>
      <c r="G14" s="169">
        <v>121318.52</v>
      </c>
      <c r="H14" s="170">
        <f>G14/G16</f>
        <v>0.32093974589632179</v>
      </c>
    </row>
    <row r="15" spans="1:8">
      <c r="B15" s="168" t="s">
        <v>54</v>
      </c>
      <c r="C15" s="169">
        <v>11130.13</v>
      </c>
      <c r="D15" s="170">
        <f>C15/C16</f>
        <v>3.0807765470223836E-2</v>
      </c>
      <c r="E15" s="102"/>
      <c r="F15" s="168" t="s">
        <v>54</v>
      </c>
      <c r="G15" s="169">
        <v>11130.13</v>
      </c>
      <c r="H15" s="170">
        <f>G15/G16</f>
        <v>2.9443988386876365E-2</v>
      </c>
    </row>
    <row r="16" spans="1:8">
      <c r="B16" s="168" t="s">
        <v>55</v>
      </c>
      <c r="C16" s="169">
        <f>C13+C14+C15</f>
        <v>361276.77</v>
      </c>
      <c r="D16" s="143">
        <v>1</v>
      </c>
      <c r="E16" s="102"/>
      <c r="F16" s="168" t="s">
        <v>55</v>
      </c>
      <c r="G16" s="169">
        <f>G13+G14+G15</f>
        <v>378010.27</v>
      </c>
      <c r="H16" s="143">
        <v>1</v>
      </c>
    </row>
    <row r="17" spans="2:15">
      <c r="B17" s="249"/>
      <c r="C17" s="250"/>
      <c r="D17" s="251"/>
      <c r="E17" s="98"/>
      <c r="F17" s="249"/>
      <c r="G17" s="250"/>
      <c r="H17" s="251"/>
      <c r="L17" s="208"/>
      <c r="M17" s="208"/>
      <c r="N17" s="208"/>
      <c r="O17" s="208"/>
    </row>
    <row r="18" spans="2:15">
      <c r="B18" s="252" t="s">
        <v>56</v>
      </c>
      <c r="C18" s="253"/>
      <c r="D18" s="254"/>
      <c r="E18" s="98"/>
      <c r="F18" s="252" t="s">
        <v>56</v>
      </c>
      <c r="G18" s="253"/>
      <c r="H18" s="254"/>
      <c r="L18" s="211"/>
      <c r="M18" s="211"/>
      <c r="N18" s="211"/>
      <c r="O18" s="211"/>
    </row>
    <row r="19" spans="2:15">
      <c r="B19" s="103" t="s">
        <v>57</v>
      </c>
      <c r="C19" s="104" t="s">
        <v>58</v>
      </c>
      <c r="D19" s="105" t="s">
        <v>59</v>
      </c>
      <c r="E19" s="98"/>
      <c r="F19" s="103" t="s">
        <v>57</v>
      </c>
      <c r="G19" s="104" t="s">
        <v>58</v>
      </c>
      <c r="H19" s="105" t="s">
        <v>59</v>
      </c>
    </row>
    <row r="20" spans="2:15">
      <c r="B20" s="171" t="str">
        <f>DADOS!$C$6</f>
        <v>PONTA GROSSA</v>
      </c>
      <c r="C20" s="106" t="str">
        <f>DADOS!$C$11</f>
        <v>7.05</v>
      </c>
      <c r="D20" s="107">
        <f>DADOS!$D$25</f>
        <v>0.03</v>
      </c>
      <c r="E20" s="102"/>
      <c r="F20" s="171" t="str">
        <f>DADOS!$C$6</f>
        <v>PONTA GROSSA</v>
      </c>
      <c r="G20" s="106" t="str">
        <f>DADOS!$C$11</f>
        <v>7.05</v>
      </c>
      <c r="H20" s="107">
        <f>DADOS!$D$25</f>
        <v>0.03</v>
      </c>
    </row>
    <row r="21" spans="2:15" ht="12.75" customHeight="1">
      <c r="B21" s="261" t="s">
        <v>274</v>
      </c>
      <c r="C21" s="262"/>
      <c r="D21" s="108">
        <f>D20*(1-D13)</f>
        <v>9.609225912864533E-3</v>
      </c>
      <c r="E21" s="98"/>
      <c r="F21" s="261" t="s">
        <v>274</v>
      </c>
      <c r="G21" s="262"/>
      <c r="H21" s="108">
        <f>H20*(1-H13)</f>
        <v>1.0511512028495948E-2</v>
      </c>
    </row>
    <row r="22" spans="2:15">
      <c r="B22" s="263"/>
      <c r="C22" s="264"/>
      <c r="D22" s="265"/>
      <c r="E22" s="98"/>
      <c r="F22" s="263"/>
      <c r="G22" s="264"/>
      <c r="H22" s="265"/>
    </row>
    <row r="23" spans="2:15">
      <c r="B23" s="101" t="s">
        <v>60</v>
      </c>
      <c r="C23" s="101" t="s">
        <v>61</v>
      </c>
      <c r="D23" s="101" t="s">
        <v>51</v>
      </c>
      <c r="E23" s="98"/>
      <c r="F23" s="109" t="s">
        <v>60</v>
      </c>
      <c r="G23" s="101" t="s">
        <v>61</v>
      </c>
      <c r="H23" s="101" t="s">
        <v>51</v>
      </c>
    </row>
    <row r="24" spans="2:15">
      <c r="B24" s="266" t="s">
        <v>62</v>
      </c>
      <c r="C24" s="110" t="s">
        <v>63</v>
      </c>
      <c r="D24" s="111">
        <f>LEI!E55</f>
        <v>0.04</v>
      </c>
      <c r="E24" s="98"/>
      <c r="F24" s="266" t="s">
        <v>62</v>
      </c>
      <c r="G24" s="110" t="s">
        <v>63</v>
      </c>
      <c r="H24" s="111">
        <f>D24</f>
        <v>0.04</v>
      </c>
    </row>
    <row r="25" spans="2:15">
      <c r="B25" s="266"/>
      <c r="C25" s="110" t="s">
        <v>64</v>
      </c>
      <c r="D25" s="111">
        <f>LEI!K55</f>
        <v>1.2699999999999999E-2</v>
      </c>
      <c r="E25" s="98"/>
      <c r="F25" s="266"/>
      <c r="G25" s="110" t="s">
        <v>64</v>
      </c>
      <c r="H25" s="111">
        <f>D25</f>
        <v>1.2699999999999999E-2</v>
      </c>
    </row>
    <row r="26" spans="2:15">
      <c r="B26" s="266"/>
      <c r="C26" s="110" t="s">
        <v>65</v>
      </c>
      <c r="D26" s="111">
        <f>LEI!H55</f>
        <v>8.0000000000000002E-3</v>
      </c>
      <c r="E26" s="98"/>
      <c r="F26" s="266"/>
      <c r="G26" s="110" t="s">
        <v>65</v>
      </c>
      <c r="H26" s="111">
        <f>D26</f>
        <v>8.0000000000000002E-3</v>
      </c>
    </row>
    <row r="27" spans="2:15">
      <c r="B27" s="266"/>
      <c r="C27" s="110" t="s">
        <v>66</v>
      </c>
      <c r="D27" s="111">
        <f>LEI!Q55</f>
        <v>7.3999999999999996E-2</v>
      </c>
      <c r="E27" s="98"/>
      <c r="F27" s="266"/>
      <c r="G27" s="110" t="s">
        <v>66</v>
      </c>
      <c r="H27" s="111">
        <f>D27</f>
        <v>7.3999999999999996E-2</v>
      </c>
    </row>
    <row r="28" spans="2:15">
      <c r="B28" s="266"/>
      <c r="C28" s="110" t="s">
        <v>67</v>
      </c>
      <c r="D28" s="111">
        <f>LEI!N55</f>
        <v>1.23E-2</v>
      </c>
      <c r="E28" s="98"/>
      <c r="F28" s="266"/>
      <c r="G28" s="110" t="s">
        <v>67</v>
      </c>
      <c r="H28" s="111">
        <f>D28</f>
        <v>1.23E-2</v>
      </c>
    </row>
    <row r="29" spans="2:15">
      <c r="B29" s="243" t="s">
        <v>68</v>
      </c>
      <c r="C29" s="110" t="s">
        <v>69</v>
      </c>
      <c r="D29" s="111">
        <v>6.4999999999999997E-3</v>
      </c>
      <c r="E29" s="98"/>
      <c r="F29" s="243" t="s">
        <v>68</v>
      </c>
      <c r="G29" s="110" t="s">
        <v>69</v>
      </c>
      <c r="H29" s="111">
        <v>6.4999999999999997E-3</v>
      </c>
    </row>
    <row r="30" spans="2:15">
      <c r="B30" s="243"/>
      <c r="C30" s="110" t="s">
        <v>70</v>
      </c>
      <c r="D30" s="111">
        <v>0.03</v>
      </c>
      <c r="E30" s="98"/>
      <c r="F30" s="243"/>
      <c r="G30" s="110" t="s">
        <v>70</v>
      </c>
      <c r="H30" s="111">
        <v>0.03</v>
      </c>
    </row>
    <row r="31" spans="2:15">
      <c r="B31" s="243"/>
      <c r="C31" s="110" t="s">
        <v>71</v>
      </c>
      <c r="D31" s="111">
        <v>4.4999999999999998E-2</v>
      </c>
      <c r="E31" s="98"/>
      <c r="F31" s="243"/>
      <c r="G31" s="110" t="s">
        <v>71</v>
      </c>
      <c r="H31" s="143">
        <v>0</v>
      </c>
    </row>
    <row r="32" spans="2:15">
      <c r="B32" s="243"/>
      <c r="C32" s="110" t="s">
        <v>72</v>
      </c>
      <c r="D32" s="111">
        <f>D21</f>
        <v>9.609225912864533E-3</v>
      </c>
      <c r="E32" s="98"/>
      <c r="F32" s="243"/>
      <c r="G32" s="110" t="s">
        <v>72</v>
      </c>
      <c r="H32" s="111">
        <f>H21</f>
        <v>1.0511512028495948E-2</v>
      </c>
      <c r="L32" s="146"/>
    </row>
    <row r="33" spans="2:15">
      <c r="B33" s="244" t="s">
        <v>73</v>
      </c>
      <c r="C33" s="245"/>
      <c r="D33" s="112">
        <f>(((1+D24+D25+D26)*(1+D28)*(1+D27))/(1-(D29+D30+D31+D32)))-1</f>
        <v>0.26880357026205459</v>
      </c>
      <c r="E33" s="98"/>
      <c r="F33" s="244" t="s">
        <v>73</v>
      </c>
      <c r="G33" s="245"/>
      <c r="H33" s="112">
        <f>(((1+H24+H25+H26)*(1+H28)*(1+H27))/(1-(H29+H30+H31+H32)))-1</f>
        <v>0.21009211936512151</v>
      </c>
      <c r="O33" s="145"/>
    </row>
    <row r="34" spans="2:15">
      <c r="B34" s="244" t="s">
        <v>283</v>
      </c>
      <c r="C34" s="245"/>
      <c r="D34" s="144">
        <f>C16*ROUND(D33,4)-0.01</f>
        <v>97111.185775999998</v>
      </c>
      <c r="E34" s="98"/>
      <c r="F34" s="244" t="s">
        <v>283</v>
      </c>
      <c r="G34" s="245"/>
      <c r="H34" s="144">
        <f>G16*ROUND(H33,4)-0.01</f>
        <v>79419.947727000006</v>
      </c>
    </row>
    <row r="35" spans="2:15">
      <c r="B35" s="237" t="s">
        <v>284</v>
      </c>
      <c r="C35" s="238" t="s">
        <v>74</v>
      </c>
      <c r="D35" s="113">
        <f>C16+D34</f>
        <v>458387.95577600005</v>
      </c>
      <c r="E35" s="98"/>
      <c r="F35" s="237" t="s">
        <v>284</v>
      </c>
      <c r="G35" s="238" t="s">
        <v>74</v>
      </c>
      <c r="H35" s="113">
        <f>G16+H34</f>
        <v>457430.21772700001</v>
      </c>
    </row>
    <row r="36" spans="2:15">
      <c r="B36" s="98"/>
      <c r="C36" s="98"/>
      <c r="D36" s="98"/>
      <c r="E36" s="98"/>
      <c r="F36" s="98"/>
      <c r="G36" s="98"/>
      <c r="H36" s="98"/>
    </row>
    <row r="37" spans="2:15">
      <c r="B37" s="114" t="s">
        <v>75</v>
      </c>
      <c r="C37" s="98"/>
      <c r="D37" s="98"/>
      <c r="E37" s="98"/>
      <c r="F37" s="98"/>
      <c r="G37" s="98"/>
      <c r="H37" s="98"/>
    </row>
    <row r="38" spans="2:15">
      <c r="B38" s="115" t="s">
        <v>324</v>
      </c>
      <c r="C38" s="98"/>
      <c r="D38" s="98"/>
      <c r="E38" s="98"/>
      <c r="F38" s="98"/>
      <c r="G38" s="98"/>
      <c r="H38" s="98"/>
    </row>
    <row r="39" spans="2:15">
      <c r="B39" s="115" t="s">
        <v>321</v>
      </c>
      <c r="C39" s="98"/>
      <c r="D39" s="98"/>
      <c r="E39" s="98"/>
      <c r="F39" s="98"/>
      <c r="G39" s="98"/>
      <c r="H39" s="98"/>
    </row>
    <row r="40" spans="2:15">
      <c r="B40" s="115" t="s">
        <v>322</v>
      </c>
      <c r="C40" s="98"/>
      <c r="D40" s="98"/>
      <c r="E40" s="98"/>
      <c r="F40" s="98"/>
      <c r="G40" s="98"/>
      <c r="H40" s="98"/>
    </row>
    <row r="41" spans="2:15">
      <c r="B41" s="115" t="str">
        <f>"(4) ISS adotado no orçamento segue a "&amp;DADOS!$D$28&amp;". ("&amp;DADOS!$D$30&amp;")."</f>
        <v>(4) ISS adotado no orçamento segue a Lei 6857, que institui o sistema tributário do município de PONTA GROSSA. (Alterada pela Lei 9833/2008).</v>
      </c>
      <c r="C41" s="98"/>
      <c r="D41" s="98"/>
      <c r="E41" s="98"/>
      <c r="F41" s="98"/>
      <c r="G41" s="98"/>
      <c r="H41" s="98"/>
    </row>
    <row r="42" spans="2:15">
      <c r="B42" s="98" t="s">
        <v>323</v>
      </c>
      <c r="C42" s="98"/>
      <c r="D42" s="98"/>
      <c r="E42" s="98"/>
      <c r="F42" s="98"/>
      <c r="G42" s="98"/>
      <c r="H42" s="98"/>
    </row>
    <row r="43" spans="2:15">
      <c r="B43" s="98"/>
      <c r="C43" s="98"/>
      <c r="D43" s="98"/>
      <c r="E43" s="98"/>
      <c r="F43" s="98"/>
      <c r="G43" s="98"/>
      <c r="H43" s="98"/>
    </row>
    <row r="44" spans="2:15" ht="18.75">
      <c r="B44" s="239" t="s">
        <v>76</v>
      </c>
      <c r="C44" s="239"/>
      <c r="D44" s="239"/>
      <c r="E44" s="239"/>
      <c r="F44" s="239"/>
      <c r="G44" s="239"/>
      <c r="H44" s="239"/>
    </row>
    <row r="45" spans="2:15">
      <c r="B45" s="116"/>
      <c r="C45" s="98"/>
      <c r="D45" s="98"/>
      <c r="E45" s="98"/>
      <c r="F45" s="98"/>
      <c r="G45" s="98"/>
      <c r="H45" s="98"/>
    </row>
    <row r="46" spans="2:15" ht="18.75">
      <c r="B46" s="117" t="s">
        <v>77</v>
      </c>
      <c r="C46" s="115"/>
      <c r="D46" s="115"/>
      <c r="E46" s="98"/>
      <c r="F46" s="240" t="str">
        <f>IF(G52=D35,B7,F7)</f>
        <v>BDI SEM DESONERAÇÃO</v>
      </c>
      <c r="G46" s="240"/>
      <c r="H46" s="118"/>
    </row>
    <row r="47" spans="2:15" ht="15.75">
      <c r="B47" s="115"/>
      <c r="C47" s="115"/>
      <c r="D47" s="115"/>
      <c r="E47" s="98"/>
      <c r="F47" s="119" t="s">
        <v>49</v>
      </c>
      <c r="G47" s="119" t="s">
        <v>50</v>
      </c>
      <c r="H47" s="118"/>
    </row>
    <row r="48" spans="2:15" ht="15.75">
      <c r="B48" s="241"/>
      <c r="C48" s="241"/>
      <c r="D48" s="241"/>
      <c r="E48" s="98"/>
      <c r="F48" s="120" t="s">
        <v>52</v>
      </c>
      <c r="G48" s="121">
        <f>IF($F$46=$B$7,C13,G13)</f>
        <v>245561.62</v>
      </c>
      <c r="H48" s="118"/>
    </row>
    <row r="49" spans="2:8" ht="15.75">
      <c r="B49" s="115"/>
      <c r="C49" s="98"/>
      <c r="D49" s="98"/>
      <c r="E49" s="98"/>
      <c r="F49" s="120" t="s">
        <v>53</v>
      </c>
      <c r="G49" s="121">
        <f>IF($F$46=$B$7,C14,G14)</f>
        <v>121318.52</v>
      </c>
      <c r="H49" s="118"/>
    </row>
    <row r="50" spans="2:8" ht="15.75">
      <c r="B50" s="122"/>
      <c r="C50" s="98"/>
      <c r="D50" s="98"/>
      <c r="E50" s="98"/>
      <c r="F50" s="120" t="s">
        <v>54</v>
      </c>
      <c r="G50" s="121">
        <f>IF($F$46=$B$7,C15,G15)</f>
        <v>11130.13</v>
      </c>
      <c r="H50" s="118"/>
    </row>
    <row r="51" spans="2:8" ht="15.75">
      <c r="B51" s="123"/>
      <c r="C51" s="123"/>
      <c r="D51" s="123"/>
      <c r="E51" s="98"/>
      <c r="F51" s="120" t="s">
        <v>55</v>
      </c>
      <c r="G51" s="121">
        <f>IF($F$46=$B$7,C16,G16)</f>
        <v>378010.27</v>
      </c>
      <c r="H51" s="118"/>
    </row>
    <row r="52" spans="2:8" ht="15.75">
      <c r="B52" s="142"/>
      <c r="C52" s="123"/>
      <c r="D52" s="123"/>
      <c r="E52" s="98"/>
      <c r="F52" s="124" t="s">
        <v>74</v>
      </c>
      <c r="G52" s="125">
        <f>SMALL((D35,H35),1)</f>
        <v>457430.21772700001</v>
      </c>
      <c r="H52" s="118"/>
    </row>
    <row r="53" spans="2:8" ht="15.75">
      <c r="B53" s="123"/>
      <c r="C53" s="123"/>
      <c r="D53" s="123"/>
      <c r="E53" s="98"/>
      <c r="F53" s="124" t="s">
        <v>73</v>
      </c>
      <c r="G53" s="126">
        <f>IF(F46=B7,D33,H33)</f>
        <v>0.21009211936512151</v>
      </c>
      <c r="H53" s="118"/>
    </row>
    <row r="54" spans="2:8">
      <c r="B54" s="98"/>
      <c r="C54" s="98"/>
      <c r="D54" s="98"/>
      <c r="E54" s="98"/>
      <c r="F54" s="98"/>
      <c r="G54" s="98"/>
      <c r="H54" s="98"/>
    </row>
    <row r="55" spans="2:8">
      <c r="B55" s="98"/>
      <c r="C55" s="98"/>
      <c r="D55" s="98"/>
      <c r="E55" s="98"/>
      <c r="F55" s="98"/>
      <c r="G55" s="98"/>
      <c r="H55" s="98"/>
    </row>
  </sheetData>
  <mergeCells count="28">
    <mergeCell ref="B34:C34"/>
    <mergeCell ref="F34:G34"/>
    <mergeCell ref="B21:C21"/>
    <mergeCell ref="F21:G21"/>
    <mergeCell ref="B22:D22"/>
    <mergeCell ref="F22:H22"/>
    <mergeCell ref="B24:B28"/>
    <mergeCell ref="F24:F28"/>
    <mergeCell ref="C3:F3"/>
    <mergeCell ref="B29:B32"/>
    <mergeCell ref="F29:F32"/>
    <mergeCell ref="B33:C33"/>
    <mergeCell ref="F33:G33"/>
    <mergeCell ref="B9:D11"/>
    <mergeCell ref="F9:H11"/>
    <mergeCell ref="B17:D17"/>
    <mergeCell ref="F17:H17"/>
    <mergeCell ref="B18:D18"/>
    <mergeCell ref="F18:H18"/>
    <mergeCell ref="B7:D7"/>
    <mergeCell ref="F7:H7"/>
    <mergeCell ref="B8:D8"/>
    <mergeCell ref="F8:H8"/>
    <mergeCell ref="B35:C35"/>
    <mergeCell ref="F35:G35"/>
    <mergeCell ref="B44:H44"/>
    <mergeCell ref="F46:G46"/>
    <mergeCell ref="B48:D48"/>
  </mergeCells>
  <printOptions horizontalCentered="1"/>
  <pageMargins left="0.78740157480314965" right="0.78740157480314965" top="0.78740157480314965" bottom="0.78740157480314965" header="0" footer="0.19685039370078741"/>
  <pageSetup paperSize="9" scale="48" fitToHeight="0" orientation="portrait" r:id="rId1"/>
  <headerFooter>
    <oddFooter>&amp;L&amp;F&amp;CPágina &amp;P de &amp;N&amp;RAssinado digitalmente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99439-D614-4EB7-8793-00D4631E6029}">
  <sheetPr>
    <tabColor rgb="FF92D050"/>
    <pageSetUpPr fitToPage="1"/>
  </sheetPr>
  <dimension ref="C21"/>
  <sheetViews>
    <sheetView view="pageBreakPreview" zoomScaleNormal="100" zoomScaleSheetLayoutView="100" workbookViewId="0">
      <selection activeCell="O21" sqref="O21"/>
    </sheetView>
  </sheetViews>
  <sheetFormatPr defaultRowHeight="14.25"/>
  <sheetData>
    <row r="21" spans="3:3" ht="15">
      <c r="C21" s="180"/>
    </row>
  </sheetData>
  <printOptions horizontalCentered="1"/>
  <pageMargins left="0.78740157480314965" right="0.78740157480314965" top="0.78740157480314965" bottom="0.78740157480314965" header="0" footer="0.19685039370078741"/>
  <pageSetup paperSize="9" scale="97" fitToHeight="0" orientation="portrait" r:id="rId1"/>
  <headerFooter>
    <oddFooter>&amp;L&amp;F&amp;CPágina &amp;P de &amp;N&amp;RAssinado digitalmente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MM18"/>
  <sheetViews>
    <sheetView view="pageBreakPreview" zoomScale="70" zoomScaleNormal="100" zoomScaleSheetLayoutView="70" workbookViewId="0">
      <selection activeCell="W16" sqref="W16"/>
    </sheetView>
  </sheetViews>
  <sheetFormatPr defaultColWidth="8.375" defaultRowHeight="14.25"/>
  <cols>
    <col min="1" max="1" width="17.5" style="42" customWidth="1"/>
    <col min="2" max="24" width="27.875" style="43" customWidth="1"/>
    <col min="25" max="1027" width="8.375" style="43"/>
  </cols>
  <sheetData>
    <row r="1" spans="1:24" ht="26.25">
      <c r="A1" s="44" t="s">
        <v>78</v>
      </c>
      <c r="F1" s="43" t="s">
        <v>79</v>
      </c>
      <c r="G1" s="43" t="str">
        <f>DADOS!C6</f>
        <v>PONTA GROSSA</v>
      </c>
      <c r="H1" s="43" t="str">
        <f>DADOS!C11</f>
        <v>7.05</v>
      </c>
    </row>
    <row r="2" spans="1:24" ht="12.75" customHeight="1">
      <c r="A2" s="45" t="s">
        <v>80</v>
      </c>
      <c r="B2" s="267" t="s">
        <v>81</v>
      </c>
      <c r="C2" s="267"/>
      <c r="D2" s="267"/>
      <c r="E2" s="267"/>
      <c r="F2" s="267"/>
      <c r="G2" s="267"/>
      <c r="H2" s="267"/>
      <c r="I2" s="267"/>
      <c r="J2" s="267"/>
      <c r="K2" s="267"/>
      <c r="L2" s="267"/>
      <c r="M2" s="267"/>
      <c r="N2" s="267"/>
      <c r="O2" s="268" t="s">
        <v>82</v>
      </c>
      <c r="P2" s="268"/>
      <c r="Q2" s="268"/>
      <c r="R2" s="268"/>
      <c r="S2" s="268"/>
      <c r="T2" s="268"/>
      <c r="U2" s="268"/>
      <c r="V2" s="268"/>
      <c r="W2" s="268"/>
      <c r="X2" s="268"/>
    </row>
    <row r="3" spans="1:24" s="42" customFormat="1" ht="14.25" customHeight="1">
      <c r="A3" s="45" t="s">
        <v>57</v>
      </c>
      <c r="B3" s="46" t="s">
        <v>83</v>
      </c>
      <c r="C3" s="46" t="s">
        <v>84</v>
      </c>
      <c r="D3" s="46" t="s">
        <v>85</v>
      </c>
      <c r="E3" s="46" t="s">
        <v>4</v>
      </c>
      <c r="F3" s="46" t="s">
        <v>86</v>
      </c>
      <c r="G3" s="46" t="s">
        <v>87</v>
      </c>
      <c r="H3" s="46" t="s">
        <v>88</v>
      </c>
      <c r="I3" s="46" t="s">
        <v>89</v>
      </c>
      <c r="J3" s="46" t="s">
        <v>90</v>
      </c>
      <c r="K3" s="46" t="s">
        <v>91</v>
      </c>
      <c r="L3" s="46" t="s">
        <v>292</v>
      </c>
      <c r="M3" s="46" t="s">
        <v>92</v>
      </c>
      <c r="N3" s="46" t="s">
        <v>93</v>
      </c>
      <c r="O3" s="47" t="s">
        <v>94</v>
      </c>
      <c r="P3" s="47" t="s">
        <v>95</v>
      </c>
      <c r="Q3" s="47" t="s">
        <v>96</v>
      </c>
      <c r="R3" s="47" t="s">
        <v>97</v>
      </c>
      <c r="S3" s="47" t="s">
        <v>98</v>
      </c>
      <c r="T3" s="47" t="s">
        <v>99</v>
      </c>
      <c r="U3" s="127" t="s">
        <v>275</v>
      </c>
      <c r="V3" s="47" t="s">
        <v>100</v>
      </c>
      <c r="W3" s="47" t="s">
        <v>297</v>
      </c>
      <c r="X3" s="47" t="s">
        <v>101</v>
      </c>
    </row>
    <row r="4" spans="1:24" s="42" customFormat="1" ht="14.25" customHeight="1">
      <c r="A4" s="269" t="s">
        <v>102</v>
      </c>
      <c r="B4" s="48">
        <v>2.5000000000000001E-2</v>
      </c>
      <c r="C4" s="48">
        <v>0.03</v>
      </c>
      <c r="D4" s="48">
        <v>0.03</v>
      </c>
      <c r="E4" s="48">
        <v>0.05</v>
      </c>
      <c r="F4" s="48">
        <v>0.03</v>
      </c>
      <c r="G4" s="48">
        <v>0.05</v>
      </c>
      <c r="H4" s="48">
        <v>0.04</v>
      </c>
      <c r="I4" s="48">
        <v>0.05</v>
      </c>
      <c r="J4" s="48">
        <v>0.05</v>
      </c>
      <c r="K4" s="48">
        <v>0.02</v>
      </c>
      <c r="L4" s="48">
        <v>0.03</v>
      </c>
      <c r="M4" s="48">
        <v>0.03</v>
      </c>
      <c r="N4" s="48">
        <v>0.03</v>
      </c>
      <c r="O4" s="48">
        <v>0.05</v>
      </c>
      <c r="P4" s="48">
        <v>0.05</v>
      </c>
      <c r="Q4" s="48">
        <v>0.03</v>
      </c>
      <c r="R4" s="48">
        <v>0.05</v>
      </c>
      <c r="S4" s="48">
        <v>0.03</v>
      </c>
      <c r="T4" s="48">
        <v>0.03</v>
      </c>
      <c r="U4" s="128">
        <v>0.03</v>
      </c>
      <c r="V4" s="48">
        <v>0.04</v>
      </c>
      <c r="W4" s="48">
        <v>0.05</v>
      </c>
      <c r="X4" s="48">
        <v>0.03</v>
      </c>
    </row>
    <row r="5" spans="1:24" s="42" customFormat="1" ht="14.25" customHeight="1">
      <c r="A5" s="269"/>
      <c r="B5" s="48"/>
      <c r="C5" s="48"/>
      <c r="D5" s="48"/>
      <c r="E5" s="48"/>
      <c r="F5" s="48"/>
      <c r="G5" s="48">
        <v>0.03</v>
      </c>
      <c r="H5" s="48"/>
      <c r="I5" s="48"/>
      <c r="J5" s="48">
        <v>0.03</v>
      </c>
      <c r="K5" s="48"/>
      <c r="L5" s="48"/>
      <c r="M5" s="48"/>
      <c r="N5" s="48">
        <v>0.02</v>
      </c>
      <c r="O5" s="48">
        <v>0.03</v>
      </c>
      <c r="P5" s="48">
        <v>0.04</v>
      </c>
      <c r="Q5" s="48">
        <v>2.5000000000000001E-2</v>
      </c>
      <c r="R5" s="48">
        <v>0.04</v>
      </c>
      <c r="S5" s="48">
        <v>0.02</v>
      </c>
      <c r="T5" s="48">
        <v>2.5000000000000001E-2</v>
      </c>
      <c r="U5" s="128">
        <v>0.02</v>
      </c>
      <c r="V5" s="48">
        <v>2.5000000000000001E-2</v>
      </c>
      <c r="W5" s="48"/>
      <c r="X5" s="48">
        <v>0.02</v>
      </c>
    </row>
    <row r="6" spans="1:24" s="42" customFormat="1" ht="14.25" customHeight="1">
      <c r="A6" s="269"/>
      <c r="B6" s="48"/>
      <c r="C6" s="48"/>
      <c r="D6" s="48"/>
      <c r="E6" s="48"/>
      <c r="F6" s="48"/>
      <c r="G6" s="48"/>
      <c r="H6" s="48"/>
      <c r="I6" s="48"/>
      <c r="J6" s="48">
        <v>0.02</v>
      </c>
      <c r="K6" s="48"/>
      <c r="L6" s="48"/>
      <c r="M6" s="48"/>
      <c r="N6" s="48"/>
      <c r="O6" s="48">
        <v>0.02</v>
      </c>
      <c r="P6" s="48"/>
      <c r="Q6" s="48"/>
      <c r="R6" s="48">
        <v>2.5000000000000001E-2</v>
      </c>
      <c r="S6" s="48"/>
      <c r="T6" s="48"/>
      <c r="U6" s="128">
        <v>0.05</v>
      </c>
      <c r="V6" s="48"/>
      <c r="W6" s="48"/>
      <c r="X6" s="48"/>
    </row>
    <row r="7" spans="1:24" s="42" customFormat="1" ht="14.25" customHeight="1">
      <c r="A7" s="269"/>
      <c r="B7" s="48"/>
      <c r="C7" s="48"/>
      <c r="D7" s="48"/>
      <c r="E7" s="48"/>
      <c r="F7" s="48"/>
      <c r="G7" s="48"/>
      <c r="H7" s="48"/>
      <c r="I7" s="48"/>
      <c r="J7" s="48"/>
      <c r="K7" s="48"/>
      <c r="L7" s="48"/>
      <c r="M7" s="48"/>
      <c r="N7" s="48"/>
      <c r="O7" s="48"/>
      <c r="P7" s="48"/>
      <c r="Q7" s="48"/>
      <c r="R7" s="48">
        <v>0.02</v>
      </c>
      <c r="S7" s="48"/>
      <c r="T7" s="48"/>
      <c r="U7" s="128"/>
      <c r="V7" s="48"/>
      <c r="W7" s="48"/>
      <c r="X7" s="48"/>
    </row>
    <row r="8" spans="1:24" ht="43.5" customHeight="1">
      <c r="A8" s="269" t="s">
        <v>103</v>
      </c>
      <c r="B8" s="49" t="s">
        <v>104</v>
      </c>
      <c r="C8" s="49" t="s">
        <v>105</v>
      </c>
      <c r="D8" s="49" t="s">
        <v>106</v>
      </c>
      <c r="E8" s="49" t="s">
        <v>107</v>
      </c>
      <c r="F8" s="49" t="s">
        <v>108</v>
      </c>
      <c r="G8" s="49" t="s">
        <v>109</v>
      </c>
      <c r="H8" s="49" t="s">
        <v>110</v>
      </c>
      <c r="I8" s="49" t="s">
        <v>111</v>
      </c>
      <c r="J8" s="49" t="s">
        <v>112</v>
      </c>
      <c r="K8" s="49" t="s">
        <v>113</v>
      </c>
      <c r="L8" s="49" t="s">
        <v>295</v>
      </c>
      <c r="M8" s="49" t="s">
        <v>114</v>
      </c>
      <c r="N8" s="49" t="s">
        <v>115</v>
      </c>
      <c r="O8" s="50" t="s">
        <v>116</v>
      </c>
      <c r="P8" s="50" t="s">
        <v>117</v>
      </c>
      <c r="Q8" s="50" t="s">
        <v>118</v>
      </c>
      <c r="R8" s="50" t="s">
        <v>119</v>
      </c>
      <c r="S8" s="50" t="s">
        <v>120</v>
      </c>
      <c r="T8" s="50" t="s">
        <v>121</v>
      </c>
      <c r="U8" s="129" t="s">
        <v>276</v>
      </c>
      <c r="V8" s="50" t="s">
        <v>122</v>
      </c>
      <c r="W8" s="50" t="s">
        <v>298</v>
      </c>
      <c r="X8" s="50" t="s">
        <v>123</v>
      </c>
    </row>
    <row r="9" spans="1:24" ht="43.5" customHeight="1">
      <c r="A9" s="269"/>
      <c r="B9" s="49" t="s">
        <v>124</v>
      </c>
      <c r="C9" s="49" t="s">
        <v>125</v>
      </c>
      <c r="D9" s="49" t="s">
        <v>126</v>
      </c>
      <c r="E9" s="49" t="s">
        <v>127</v>
      </c>
      <c r="F9" s="49" t="s">
        <v>128</v>
      </c>
      <c r="G9" s="49" t="s">
        <v>129</v>
      </c>
      <c r="H9" s="49" t="s">
        <v>126</v>
      </c>
      <c r="I9" s="49" t="s">
        <v>130</v>
      </c>
      <c r="J9" s="49" t="s">
        <v>126</v>
      </c>
      <c r="K9" s="49" t="s">
        <v>131</v>
      </c>
      <c r="L9" s="49" t="s">
        <v>296</v>
      </c>
      <c r="M9" s="49" t="s">
        <v>132</v>
      </c>
      <c r="N9" s="49" t="s">
        <v>133</v>
      </c>
      <c r="O9" s="50" t="s">
        <v>134</v>
      </c>
      <c r="P9" s="50" t="s">
        <v>126</v>
      </c>
      <c r="Q9" s="50" t="s">
        <v>135</v>
      </c>
      <c r="R9" s="50" t="s">
        <v>136</v>
      </c>
      <c r="S9" s="50" t="s">
        <v>137</v>
      </c>
      <c r="T9" s="50" t="s">
        <v>138</v>
      </c>
      <c r="U9" s="129" t="s">
        <v>126</v>
      </c>
      <c r="V9" s="50" t="s">
        <v>139</v>
      </c>
      <c r="W9" s="50" t="s">
        <v>126</v>
      </c>
      <c r="X9" s="50" t="s">
        <v>126</v>
      </c>
    </row>
    <row r="10" spans="1:24" ht="332.25" customHeight="1">
      <c r="A10" s="45" t="s">
        <v>140</v>
      </c>
      <c r="B10" s="51" t="s">
        <v>141</v>
      </c>
      <c r="C10" s="51" t="s">
        <v>142</v>
      </c>
      <c r="D10" s="51" t="s">
        <v>143</v>
      </c>
      <c r="E10" s="51" t="s">
        <v>144</v>
      </c>
      <c r="F10" s="51" t="s">
        <v>145</v>
      </c>
      <c r="G10" s="51" t="s">
        <v>146</v>
      </c>
      <c r="H10" s="51" t="s">
        <v>147</v>
      </c>
      <c r="I10" s="52" t="s">
        <v>148</v>
      </c>
      <c r="J10" s="51" t="s">
        <v>149</v>
      </c>
      <c r="K10" s="51" t="s">
        <v>150</v>
      </c>
      <c r="L10" s="51" t="s">
        <v>293</v>
      </c>
      <c r="M10" s="51" t="s">
        <v>151</v>
      </c>
      <c r="N10" s="53" t="s">
        <v>152</v>
      </c>
      <c r="O10" s="54" t="s">
        <v>153</v>
      </c>
      <c r="P10" s="54" t="s">
        <v>154</v>
      </c>
      <c r="Q10" s="54" t="s">
        <v>155</v>
      </c>
      <c r="R10" s="54" t="s">
        <v>156</v>
      </c>
      <c r="S10" s="54" t="s">
        <v>157</v>
      </c>
      <c r="T10" s="54" t="s">
        <v>158</v>
      </c>
      <c r="U10" s="130" t="s">
        <v>277</v>
      </c>
      <c r="V10" s="54" t="s">
        <v>159</v>
      </c>
      <c r="W10" s="163" t="s">
        <v>299</v>
      </c>
      <c r="X10" s="54" t="s">
        <v>160</v>
      </c>
    </row>
    <row r="11" spans="1:24" ht="102">
      <c r="A11" s="45" t="s">
        <v>161</v>
      </c>
      <c r="B11" s="55" t="s">
        <v>162</v>
      </c>
      <c r="C11" s="55" t="s">
        <v>163</v>
      </c>
      <c r="D11" s="55" t="s">
        <v>164</v>
      </c>
      <c r="E11" s="56" t="s">
        <v>165</v>
      </c>
      <c r="F11" s="55" t="s">
        <v>166</v>
      </c>
      <c r="G11" s="55" t="s">
        <v>167</v>
      </c>
      <c r="H11" s="55" t="s">
        <v>168</v>
      </c>
      <c r="I11" s="55" t="s">
        <v>169</v>
      </c>
      <c r="J11" s="55" t="s">
        <v>170</v>
      </c>
      <c r="K11" s="55" t="s">
        <v>171</v>
      </c>
      <c r="L11" s="162" t="s">
        <v>294</v>
      </c>
      <c r="M11" s="55" t="s">
        <v>172</v>
      </c>
      <c r="N11" s="56" t="s">
        <v>173</v>
      </c>
      <c r="O11" s="57" t="s">
        <v>174</v>
      </c>
      <c r="P11" s="58" t="s">
        <v>175</v>
      </c>
      <c r="Q11" s="58" t="s">
        <v>176</v>
      </c>
      <c r="R11" s="58" t="s">
        <v>177</v>
      </c>
      <c r="S11" s="58" t="s">
        <v>178</v>
      </c>
      <c r="T11" s="58" t="s">
        <v>179</v>
      </c>
      <c r="U11" s="131" t="s">
        <v>278</v>
      </c>
      <c r="V11" s="58" t="s">
        <v>180</v>
      </c>
      <c r="W11" s="58" t="s">
        <v>300</v>
      </c>
      <c r="X11" s="141" t="s">
        <v>181</v>
      </c>
    </row>
    <row r="12" spans="1:24" ht="41.25" customHeight="1">
      <c r="A12" s="45" t="s">
        <v>182</v>
      </c>
      <c r="B12" s="59">
        <v>43609</v>
      </c>
      <c r="C12" s="59">
        <v>43504</v>
      </c>
      <c r="D12" s="59">
        <v>43609</v>
      </c>
      <c r="E12" s="60">
        <v>43453</v>
      </c>
      <c r="F12" s="59">
        <v>43454</v>
      </c>
      <c r="G12" s="59">
        <v>43089</v>
      </c>
      <c r="H12" s="59">
        <v>43010</v>
      </c>
      <c r="I12" s="59">
        <v>43609</v>
      </c>
      <c r="J12" s="59">
        <v>43609</v>
      </c>
      <c r="K12" s="59">
        <v>43609</v>
      </c>
      <c r="L12" s="59">
        <v>44694</v>
      </c>
      <c r="M12" s="59">
        <v>43460</v>
      </c>
      <c r="N12" s="60">
        <v>43005</v>
      </c>
      <c r="O12" s="61">
        <v>43542</v>
      </c>
      <c r="P12" s="62">
        <v>43500</v>
      </c>
      <c r="Q12" s="62">
        <v>43580</v>
      </c>
      <c r="R12" s="62">
        <v>43035</v>
      </c>
      <c r="S12" s="62">
        <v>43609</v>
      </c>
      <c r="T12" s="62">
        <v>43609</v>
      </c>
      <c r="U12" s="132">
        <v>44364</v>
      </c>
      <c r="V12" s="62">
        <v>43609</v>
      </c>
      <c r="W12" s="62">
        <v>44685</v>
      </c>
      <c r="X12" s="62">
        <v>43521</v>
      </c>
    </row>
    <row r="14" spans="1:24" ht="13.5" customHeight="1">
      <c r="A14" s="63" t="s">
        <v>72</v>
      </c>
      <c r="B14" s="64">
        <f>IF($G$1=B3, B4,0)</f>
        <v>0</v>
      </c>
      <c r="C14" s="65">
        <f>IF($G$1=C3, C4,0)</f>
        <v>0</v>
      </c>
      <c r="D14" s="65">
        <f>IF($G$1=D3, D4,0)</f>
        <v>0</v>
      </c>
      <c r="E14" s="65">
        <f>IF($G$1=E3, E4,0)</f>
        <v>0</v>
      </c>
      <c r="F14" s="65">
        <f>IF($G$1=F3, F4,0)</f>
        <v>0</v>
      </c>
      <c r="G14" s="65">
        <f>IF($G$1=G3,IF(OR(H1="7.02",H1="7.04",H1="7.05",H1="7.17"),G4,G5),0)</f>
        <v>0</v>
      </c>
      <c r="H14" s="65">
        <f>IF($G$1=H3, H4,0)</f>
        <v>0</v>
      </c>
      <c r="I14" s="65">
        <f>IF($G$1=I3, I4,0)</f>
        <v>0</v>
      </c>
      <c r="J14" s="65">
        <f>IF($G$1=J3,LARGE(J15:J17,1),0)</f>
        <v>0</v>
      </c>
      <c r="K14" s="65">
        <f>IF($G$1=K3, K4,0)</f>
        <v>0</v>
      </c>
      <c r="L14" s="65">
        <f>IF($G$1=L3,L15,0)</f>
        <v>0</v>
      </c>
      <c r="M14" s="65">
        <f>IF($G$1=M3, M4,0)</f>
        <v>0.03</v>
      </c>
      <c r="N14" s="65">
        <f>IF($G$1=N3,N15,0)</f>
        <v>0</v>
      </c>
      <c r="O14" s="65">
        <f>IF($G$1=O3,LARGE(O15:O17,1),0)</f>
        <v>0</v>
      </c>
      <c r="P14" s="65">
        <f>IF($G$1=P3,P15,0)</f>
        <v>0</v>
      </c>
      <c r="Q14" s="65">
        <f>IF($G$1=Q3,Q15,0)</f>
        <v>0</v>
      </c>
      <c r="R14" s="65">
        <f>IF($G$1=R3, LARGE(R15:R18,1),0)</f>
        <v>0</v>
      </c>
      <c r="S14" s="65">
        <f>IF($G$1=S3, S15,0)</f>
        <v>0</v>
      </c>
      <c r="T14" s="65">
        <f>IF($G$1=T3, LARGE(T15:T18,1),0)</f>
        <v>0</v>
      </c>
      <c r="U14" s="65">
        <f>IF($G$1=U3, LARGE(U15:U18,1),0)</f>
        <v>0</v>
      </c>
      <c r="V14" s="65">
        <f>IF($G$1=V3, LARGE(V15:V18,1),0)</f>
        <v>0</v>
      </c>
      <c r="W14" s="65">
        <f>IF($G$1=W3, LARGE(W15:W18,1),0)</f>
        <v>0</v>
      </c>
      <c r="X14" s="66">
        <f>IF($G$1=X3,X15,0)</f>
        <v>0</v>
      </c>
    </row>
    <row r="15" spans="1:24" ht="25.5" customHeight="1">
      <c r="A15" s="270" t="s">
        <v>183</v>
      </c>
      <c r="B15" s="67"/>
      <c r="C15" s="67"/>
      <c r="D15" s="67"/>
      <c r="E15" s="67"/>
      <c r="F15" s="67"/>
      <c r="G15" s="67"/>
      <c r="H15" s="67"/>
      <c r="I15" s="67"/>
      <c r="J15" s="68">
        <f>IF(OR(H1="7.02",H1="7.05"),J4,0)</f>
        <v>0.05</v>
      </c>
      <c r="K15" s="67"/>
      <c r="L15" s="68">
        <f>L4</f>
        <v>0.03</v>
      </c>
      <c r="M15" s="67"/>
      <c r="N15" s="68">
        <f>IF(OR(H1="7.02",H1="7.05"),N5,N4)</f>
        <v>0.02</v>
      </c>
      <c r="O15" s="68">
        <f>IF(OR(H1="7.01",H1="7.03"),O6,0)</f>
        <v>0</v>
      </c>
      <c r="P15" s="68">
        <f>IF(OR(H1="7.09",H1="7.10",H1="7.12",H1="7.13",H1="7.18",H1="7.22"),P4,P5)</f>
        <v>0.04</v>
      </c>
      <c r="Q15" s="68">
        <f>IF(H1="7.10",Q5,Q4)</f>
        <v>0.03</v>
      </c>
      <c r="R15" s="68">
        <f>IF(OR(H1="7.02",H1="7.04",H1="7.05"),R7,0)</f>
        <v>0.02</v>
      </c>
      <c r="S15" s="68">
        <f>IF(OR(H1="7.02",H1="7.05"),S4,S5)</f>
        <v>0.03</v>
      </c>
      <c r="T15" s="67">
        <f>IF(OR(H1="7.01",H1="7.02",H1="7.04",H1="7.05",H1="7.19"),T5,0)</f>
        <v>2.5000000000000001E-2</v>
      </c>
      <c r="U15" s="67">
        <f>IF(OR(I1="7.01",I1="7.02",I1="7.04",I1="7.05",I1="7.19"),U5,0)</f>
        <v>0</v>
      </c>
      <c r="V15" s="68">
        <f>IF(OR(H1="7.01",H1="7.03",H1="7.06",H1="7.07",H1="7.08",H1="7.09",H1="7.10",H1="7.11",H1="7.12",H1="7.13",H1="7.16",H1="7.17",H1="7.18"),V4,V5)</f>
        <v>2.5000000000000001E-2</v>
      </c>
      <c r="W15" s="68">
        <f>W4</f>
        <v>0.05</v>
      </c>
      <c r="X15" s="69">
        <f>IF(OR(H1="7.02",H1="7.04",H1="7.05"),X5,X4)</f>
        <v>0.02</v>
      </c>
    </row>
    <row r="16" spans="1:24">
      <c r="A16" s="270"/>
      <c r="B16" s="67"/>
      <c r="C16" s="67"/>
      <c r="D16" s="67"/>
      <c r="E16" s="67"/>
      <c r="F16" s="67"/>
      <c r="G16" s="67"/>
      <c r="H16" s="67"/>
      <c r="I16" s="67"/>
      <c r="J16" s="68">
        <f>IF(H1="7.16", J5,0)</f>
        <v>0</v>
      </c>
      <c r="K16" s="67"/>
      <c r="L16" s="67"/>
      <c r="M16" s="67"/>
      <c r="N16" s="67"/>
      <c r="O16" s="68">
        <f>IF(AND(O15=0,O17=0),O5,0)</f>
        <v>0</v>
      </c>
      <c r="P16" s="67"/>
      <c r="Q16" s="67"/>
      <c r="R16" s="68">
        <f>IF(H1="7.10",R6,0)</f>
        <v>0</v>
      </c>
      <c r="S16" s="67"/>
      <c r="T16" s="67">
        <f>IF(T15=0,T4,0)</f>
        <v>0</v>
      </c>
      <c r="U16" s="67">
        <f>IF(U15=0,U4,0)</f>
        <v>0.03</v>
      </c>
      <c r="V16" s="67"/>
      <c r="W16" s="67"/>
      <c r="X16" s="70"/>
    </row>
    <row r="17" spans="1:24">
      <c r="A17" s="270"/>
      <c r="B17" s="67"/>
      <c r="C17" s="67"/>
      <c r="D17" s="67"/>
      <c r="E17" s="67"/>
      <c r="F17" s="67"/>
      <c r="G17" s="67"/>
      <c r="H17" s="67"/>
      <c r="I17" s="67"/>
      <c r="J17" s="68">
        <f>IF(AND(J15=0,J16=0),J6,0)</f>
        <v>0</v>
      </c>
      <c r="K17" s="67"/>
      <c r="L17" s="67"/>
      <c r="M17" s="67"/>
      <c r="N17" s="67"/>
      <c r="O17" s="68">
        <f>IF(OR(H1="7.02",H1="7.04",H1="7.05",H1="7.09"),O4,0)</f>
        <v>0.05</v>
      </c>
      <c r="P17" s="67"/>
      <c r="Q17" s="67"/>
      <c r="R17" s="68">
        <f>IF(H1="7.01",R5,0)</f>
        <v>0</v>
      </c>
      <c r="S17" s="67"/>
      <c r="T17" s="67"/>
      <c r="U17" s="70"/>
      <c r="V17" s="67"/>
      <c r="W17" s="67"/>
      <c r="X17" s="70"/>
    </row>
    <row r="18" spans="1:24">
      <c r="A18" s="270"/>
      <c r="B18" s="71"/>
      <c r="C18" s="71"/>
      <c r="D18" s="71"/>
      <c r="E18" s="71"/>
      <c r="F18" s="71"/>
      <c r="G18" s="71"/>
      <c r="H18" s="71"/>
      <c r="I18" s="71"/>
      <c r="J18" s="71"/>
      <c r="K18" s="71"/>
      <c r="L18" s="71"/>
      <c r="M18" s="71"/>
      <c r="N18" s="71"/>
      <c r="O18" s="71"/>
      <c r="P18" s="71"/>
      <c r="Q18" s="71"/>
      <c r="R18" s="72">
        <f>IF(AND(R15=0,R16=0,R17=0),R4,0)</f>
        <v>0</v>
      </c>
      <c r="S18" s="71"/>
      <c r="T18" s="71"/>
      <c r="U18" s="73"/>
      <c r="V18" s="71"/>
      <c r="W18" s="71"/>
      <c r="X18" s="73"/>
    </row>
  </sheetData>
  <mergeCells count="5">
    <mergeCell ref="B2:N2"/>
    <mergeCell ref="O2:X2"/>
    <mergeCell ref="A4:A7"/>
    <mergeCell ref="A8:A9"/>
    <mergeCell ref="A15:A18"/>
  </mergeCells>
  <hyperlinks>
    <hyperlink ref="U11" r:id="rId1" xr:uid="{FC70C75F-E494-4F92-B0A3-B77C2F610CF2}"/>
    <hyperlink ref="X11" r:id="rId2" xr:uid="{83134179-4795-429C-BE22-ED5D160E9FDC}"/>
    <hyperlink ref="L11" r:id="rId3" xr:uid="{E17066CD-9DDC-4D8C-92C9-D6FC997F3839}"/>
  </hyperlinks>
  <pageMargins left="0.51180555555555496" right="0.51180555555555496" top="0.78749999999999998" bottom="0.78749999999999998" header="0.51180555555555496" footer="0.51180555555555496"/>
  <pageSetup paperSize="9" scale="24" firstPageNumber="0" orientation="portrait" horizontalDpi="300" verticalDpi="300" r:id="rId4"/>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MJ60"/>
  <sheetViews>
    <sheetView view="pageBreakPreview" topLeftCell="A37" zoomScaleNormal="100" workbookViewId="0">
      <selection activeCell="N55" sqref="N55"/>
    </sheetView>
  </sheetViews>
  <sheetFormatPr defaultColWidth="8.375" defaultRowHeight="14.25"/>
  <cols>
    <col min="1" max="1" width="6.75" style="74" customWidth="1"/>
    <col min="2" max="1024" width="8.375" style="74"/>
  </cols>
  <sheetData>
    <row r="1" spans="1:16" ht="26.25">
      <c r="A1" s="44" t="s">
        <v>184</v>
      </c>
    </row>
    <row r="2" spans="1:16" s="76" customFormat="1" ht="20.25">
      <c r="A2" s="75" t="s">
        <v>185</v>
      </c>
      <c r="P2" s="76" t="s">
        <v>186</v>
      </c>
    </row>
    <row r="3" spans="1:16">
      <c r="A3" s="77" t="s">
        <v>187</v>
      </c>
    </row>
    <row r="4" spans="1:16">
      <c r="B4" s="74" t="s">
        <v>188</v>
      </c>
    </row>
    <row r="5" spans="1:16">
      <c r="B5" s="74" t="s">
        <v>189</v>
      </c>
    </row>
    <row r="6" spans="1:16">
      <c r="B6" s="74" t="s">
        <v>190</v>
      </c>
    </row>
    <row r="7" spans="1:16">
      <c r="B7" s="74" t="s">
        <v>191</v>
      </c>
    </row>
    <row r="8" spans="1:16">
      <c r="A8" s="77" t="s">
        <v>192</v>
      </c>
    </row>
    <row r="9" spans="1:16">
      <c r="B9" s="74" t="s">
        <v>193</v>
      </c>
    </row>
    <row r="10" spans="1:16">
      <c r="B10" s="74" t="s">
        <v>194</v>
      </c>
    </row>
    <row r="11" spans="1:16">
      <c r="B11" s="74" t="s">
        <v>195</v>
      </c>
    </row>
    <row r="12" spans="1:16">
      <c r="B12" s="74" t="s">
        <v>196</v>
      </c>
    </row>
    <row r="13" spans="1:16">
      <c r="B13" s="74" t="s">
        <v>197</v>
      </c>
    </row>
    <row r="14" spans="1:16">
      <c r="B14" s="74" t="s">
        <v>198</v>
      </c>
    </row>
    <row r="15" spans="1:16">
      <c r="B15" s="74" t="s">
        <v>199</v>
      </c>
    </row>
    <row r="16" spans="1:16">
      <c r="B16" s="74" t="s">
        <v>200</v>
      </c>
    </row>
    <row r="17" spans="1:16">
      <c r="B17" s="74" t="s">
        <v>201</v>
      </c>
    </row>
    <row r="18" spans="1:16">
      <c r="B18" s="74" t="s">
        <v>202</v>
      </c>
    </row>
    <row r="19" spans="1:16">
      <c r="B19" s="74" t="s">
        <v>203</v>
      </c>
    </row>
    <row r="20" spans="1:16">
      <c r="B20" s="74" t="s">
        <v>204</v>
      </c>
    </row>
    <row r="21" spans="1:16">
      <c r="B21" s="74" t="s">
        <v>205</v>
      </c>
    </row>
    <row r="22" spans="1:16">
      <c r="B22" s="74" t="s">
        <v>206</v>
      </c>
    </row>
    <row r="23" spans="1:16">
      <c r="B23" s="74" t="s">
        <v>207</v>
      </c>
    </row>
    <row r="24" spans="1:16">
      <c r="B24" s="74" t="s">
        <v>208</v>
      </c>
    </row>
    <row r="25" spans="1:16">
      <c r="B25" s="74" t="s">
        <v>209</v>
      </c>
    </row>
    <row r="26" spans="1:16">
      <c r="A26" s="77" t="s">
        <v>210</v>
      </c>
    </row>
    <row r="27" spans="1:16">
      <c r="B27" s="74" t="s">
        <v>211</v>
      </c>
    </row>
    <row r="29" spans="1:16" s="76" customFormat="1" ht="20.25">
      <c r="A29" s="75" t="s">
        <v>212</v>
      </c>
      <c r="P29" s="76" t="s">
        <v>213</v>
      </c>
    </row>
    <row r="30" spans="1:16">
      <c r="A30" s="78" t="s">
        <v>214</v>
      </c>
    </row>
    <row r="31" spans="1:16">
      <c r="A31" s="74" t="s">
        <v>215</v>
      </c>
      <c r="B31" s="79" t="s">
        <v>216</v>
      </c>
    </row>
    <row r="32" spans="1:16">
      <c r="A32" s="74" t="s">
        <v>7</v>
      </c>
      <c r="B32" s="79" t="s">
        <v>217</v>
      </c>
    </row>
    <row r="33" spans="1:2">
      <c r="A33" s="74" t="s">
        <v>218</v>
      </c>
      <c r="B33" s="79" t="s">
        <v>219</v>
      </c>
    </row>
    <row r="34" spans="1:2">
      <c r="A34" s="74" t="s">
        <v>220</v>
      </c>
      <c r="B34" s="79" t="s">
        <v>221</v>
      </c>
    </row>
    <row r="35" spans="1:2">
      <c r="A35" s="74" t="s">
        <v>222</v>
      </c>
      <c r="B35" s="79" t="s">
        <v>223</v>
      </c>
    </row>
    <row r="36" spans="1:2">
      <c r="A36" s="74" t="s">
        <v>224</v>
      </c>
      <c r="B36" s="79" t="s">
        <v>225</v>
      </c>
    </row>
    <row r="37" spans="1:2">
      <c r="A37" s="74" t="s">
        <v>226</v>
      </c>
      <c r="B37" s="79" t="s">
        <v>227</v>
      </c>
    </row>
    <row r="38" spans="1:2">
      <c r="A38" s="74" t="s">
        <v>228</v>
      </c>
      <c r="B38" s="79" t="s">
        <v>229</v>
      </c>
    </row>
    <row r="39" spans="1:2">
      <c r="A39" s="74" t="s">
        <v>230</v>
      </c>
      <c r="B39" s="79" t="s">
        <v>231</v>
      </c>
    </row>
    <row r="40" spans="1:2">
      <c r="A40" s="74" t="s">
        <v>232</v>
      </c>
      <c r="B40" s="79" t="s">
        <v>233</v>
      </c>
    </row>
    <row r="41" spans="1:2">
      <c r="A41" s="74" t="s">
        <v>234</v>
      </c>
      <c r="B41" s="79" t="s">
        <v>235</v>
      </c>
    </row>
    <row r="42" spans="1:2">
      <c r="A42" s="74" t="s">
        <v>236</v>
      </c>
      <c r="B42" s="79" t="s">
        <v>237</v>
      </c>
    </row>
    <row r="43" spans="1:2">
      <c r="A43" s="74" t="s">
        <v>238</v>
      </c>
      <c r="B43" s="79" t="s">
        <v>239</v>
      </c>
    </row>
    <row r="44" spans="1:2">
      <c r="A44" s="74" t="s">
        <v>240</v>
      </c>
      <c r="B44" s="80" t="s">
        <v>241</v>
      </c>
    </row>
    <row r="45" spans="1:2">
      <c r="A45" s="74" t="s">
        <v>242</v>
      </c>
      <c r="B45" s="79" t="s">
        <v>243</v>
      </c>
    </row>
    <row r="46" spans="1:2">
      <c r="A46" s="74" t="s">
        <v>244</v>
      </c>
      <c r="B46" s="80" t="s">
        <v>245</v>
      </c>
    </row>
    <row r="47" spans="1:2">
      <c r="A47" s="74" t="s">
        <v>246</v>
      </c>
      <c r="B47" s="80" t="s">
        <v>247</v>
      </c>
    </row>
    <row r="48" spans="1:2">
      <c r="A48" s="74" t="s">
        <v>248</v>
      </c>
      <c r="B48" s="79" t="s">
        <v>249</v>
      </c>
    </row>
    <row r="49" spans="1:29">
      <c r="A49" s="74" t="s">
        <v>250</v>
      </c>
      <c r="B49" s="79" t="s">
        <v>251</v>
      </c>
    </row>
    <row r="50" spans="1:29">
      <c r="A50" s="74" t="s">
        <v>252</v>
      </c>
      <c r="B50" s="79" t="s">
        <v>253</v>
      </c>
    </row>
    <row r="52" spans="1:29" s="76" customFormat="1" ht="20.25">
      <c r="A52" s="81" t="s">
        <v>254</v>
      </c>
      <c r="P52" s="76" t="s">
        <v>255</v>
      </c>
    </row>
    <row r="53" spans="1:29" ht="12.75" customHeight="1">
      <c r="B53" s="275" t="s">
        <v>256</v>
      </c>
      <c r="C53" s="275"/>
      <c r="D53" s="272" t="s">
        <v>257</v>
      </c>
      <c r="E53" s="272"/>
      <c r="F53" s="272"/>
      <c r="G53" s="272" t="s">
        <v>258</v>
      </c>
      <c r="H53" s="272"/>
      <c r="I53" s="272"/>
      <c r="J53" s="272" t="s">
        <v>259</v>
      </c>
      <c r="K53" s="272"/>
      <c r="L53" s="272"/>
      <c r="M53" s="272" t="s">
        <v>260</v>
      </c>
      <c r="N53" s="272"/>
      <c r="O53" s="272"/>
      <c r="P53" s="272" t="s">
        <v>261</v>
      </c>
      <c r="Q53" s="272"/>
      <c r="R53" s="272"/>
      <c r="W53" s="278" t="s">
        <v>279</v>
      </c>
      <c r="X53" s="279"/>
      <c r="Y53" s="279"/>
      <c r="Z53" s="279"/>
      <c r="AA53" s="279"/>
      <c r="AB53" s="279"/>
      <c r="AC53" s="279"/>
    </row>
    <row r="54" spans="1:29" ht="52.5" customHeight="1">
      <c r="B54" s="275"/>
      <c r="C54" s="275"/>
      <c r="D54" s="82" t="s">
        <v>262</v>
      </c>
      <c r="E54" s="83" t="s">
        <v>263</v>
      </c>
      <c r="F54" s="84" t="s">
        <v>264</v>
      </c>
      <c r="G54" s="82" t="s">
        <v>262</v>
      </c>
      <c r="H54" s="83" t="s">
        <v>263</v>
      </c>
      <c r="I54" s="84" t="s">
        <v>264</v>
      </c>
      <c r="J54" s="82" t="s">
        <v>262</v>
      </c>
      <c r="K54" s="83" t="s">
        <v>263</v>
      </c>
      <c r="L54" s="84" t="s">
        <v>264</v>
      </c>
      <c r="M54" s="82" t="s">
        <v>262</v>
      </c>
      <c r="N54" s="83" t="s">
        <v>263</v>
      </c>
      <c r="O54" s="84" t="s">
        <v>264</v>
      </c>
      <c r="P54" s="82" t="s">
        <v>262</v>
      </c>
      <c r="Q54" s="83" t="s">
        <v>263</v>
      </c>
      <c r="R54" s="84" t="s">
        <v>264</v>
      </c>
      <c r="W54" s="280" t="s">
        <v>280</v>
      </c>
      <c r="X54" s="280"/>
      <c r="Y54" s="133" t="s">
        <v>281</v>
      </c>
      <c r="Z54" s="134" t="s">
        <v>282</v>
      </c>
      <c r="AA54" s="133" t="s">
        <v>264</v>
      </c>
    </row>
    <row r="55" spans="1:29" ht="52.5" customHeight="1">
      <c r="B55" s="273" t="s">
        <v>265</v>
      </c>
      <c r="C55" s="273"/>
      <c r="D55" s="85">
        <v>0.03</v>
      </c>
      <c r="E55" s="86">
        <v>0.04</v>
      </c>
      <c r="F55" s="87">
        <v>5.5E-2</v>
      </c>
      <c r="G55" s="85">
        <v>8.0000000000000002E-3</v>
      </c>
      <c r="H55" s="86">
        <v>8.0000000000000002E-3</v>
      </c>
      <c r="I55" s="87">
        <v>0.01</v>
      </c>
      <c r="J55" s="85">
        <v>9.7000000000000003E-3</v>
      </c>
      <c r="K55" s="86">
        <v>1.2699999999999999E-2</v>
      </c>
      <c r="L55" s="87">
        <v>1.2699999999999999E-2</v>
      </c>
      <c r="M55" s="85">
        <v>5.8999999999999999E-3</v>
      </c>
      <c r="N55" s="86">
        <v>1.23E-2</v>
      </c>
      <c r="O55" s="87">
        <v>1.3899999999999999E-2</v>
      </c>
      <c r="P55" s="85">
        <v>6.1600000000000002E-2</v>
      </c>
      <c r="Q55" s="86">
        <v>7.3999999999999996E-2</v>
      </c>
      <c r="R55" s="87">
        <v>8.9599999999999999E-2</v>
      </c>
      <c r="W55" s="281" t="s">
        <v>257</v>
      </c>
      <c r="X55" s="281"/>
      <c r="Y55" s="135">
        <v>1.4999999999999999E-2</v>
      </c>
      <c r="Z55" s="136">
        <v>3.4500000000000003E-2</v>
      </c>
      <c r="AA55" s="135">
        <v>4.4900000000000002E-2</v>
      </c>
    </row>
    <row r="56" spans="1:29" ht="52.5" customHeight="1">
      <c r="B56" s="274" t="s">
        <v>266</v>
      </c>
      <c r="C56" s="274"/>
      <c r="D56" s="88">
        <v>3.7999999999999999E-2</v>
      </c>
      <c r="E56" s="89">
        <v>4.0099999999999997E-2</v>
      </c>
      <c r="F56" s="90">
        <v>4.6699999999999998E-2</v>
      </c>
      <c r="G56" s="88">
        <v>3.2000000000000002E-3</v>
      </c>
      <c r="H56" s="89">
        <v>4.0000000000000001E-3</v>
      </c>
      <c r="I56" s="90">
        <v>7.4000000000000003E-3</v>
      </c>
      <c r="J56" s="88">
        <v>5.0000000000000001E-3</v>
      </c>
      <c r="K56" s="89">
        <v>5.5999999999999999E-3</v>
      </c>
      <c r="L56" s="90">
        <v>9.7000000000000003E-3</v>
      </c>
      <c r="M56" s="88">
        <v>1.0200000000000001E-2</v>
      </c>
      <c r="N56" s="89">
        <v>1.11E-2</v>
      </c>
      <c r="O56" s="90">
        <v>1.21E-2</v>
      </c>
      <c r="P56" s="88">
        <v>6.6400000000000001E-2</v>
      </c>
      <c r="Q56" s="89">
        <v>7.2999999999999995E-2</v>
      </c>
      <c r="R56" s="90">
        <v>8.6900000000000005E-2</v>
      </c>
      <c r="W56" s="280" t="s">
        <v>258</v>
      </c>
      <c r="X56" s="280"/>
      <c r="Y56" s="137">
        <v>3.0000000000000001E-3</v>
      </c>
      <c r="Z56" s="138">
        <v>4.7999999999999996E-3</v>
      </c>
      <c r="AA56" s="137">
        <v>8.2000000000000007E-3</v>
      </c>
    </row>
    <row r="57" spans="1:29" ht="52.5" customHeight="1">
      <c r="B57" s="273" t="s">
        <v>267</v>
      </c>
      <c r="C57" s="273"/>
      <c r="D57" s="88">
        <v>3.4299999999999997E-2</v>
      </c>
      <c r="E57" s="91">
        <v>4.9299999999999997E-2</v>
      </c>
      <c r="F57" s="90">
        <v>6.7100000000000007E-2</v>
      </c>
      <c r="G57" s="88">
        <v>2.8E-3</v>
      </c>
      <c r="H57" s="91">
        <v>4.8999999999999998E-3</v>
      </c>
      <c r="I57" s="90">
        <v>7.4999999999999997E-3</v>
      </c>
      <c r="J57" s="88">
        <v>0.01</v>
      </c>
      <c r="K57" s="91">
        <v>1.3899999999999999E-2</v>
      </c>
      <c r="L57" s="90">
        <v>1.7399999999999999E-2</v>
      </c>
      <c r="M57" s="88">
        <v>9.4000000000000004E-3</v>
      </c>
      <c r="N57" s="91">
        <v>9.9000000000000008E-3</v>
      </c>
      <c r="O57" s="90">
        <v>1.17E-2</v>
      </c>
      <c r="P57" s="88">
        <v>6.7400000000000002E-2</v>
      </c>
      <c r="Q57" s="91">
        <v>8.0399999999999999E-2</v>
      </c>
      <c r="R57" s="90">
        <v>9.4E-2</v>
      </c>
      <c r="W57" s="277" t="s">
        <v>259</v>
      </c>
      <c r="X57" s="277"/>
      <c r="Y57" s="137">
        <v>5.5999999999999999E-3</v>
      </c>
      <c r="Z57" s="139">
        <v>8.5000000000000006E-3</v>
      </c>
      <c r="AA57" s="137">
        <v>8.8999999999999999E-3</v>
      </c>
    </row>
    <row r="58" spans="1:29" ht="52.5" customHeight="1">
      <c r="B58" s="274" t="s">
        <v>268</v>
      </c>
      <c r="C58" s="274"/>
      <c r="D58" s="88">
        <v>5.2900000000000003E-2</v>
      </c>
      <c r="E58" s="89">
        <v>5.9200000000000003E-2</v>
      </c>
      <c r="F58" s="90">
        <v>7.9299999999999995E-2</v>
      </c>
      <c r="G58" s="88">
        <v>2.5000000000000001E-3</v>
      </c>
      <c r="H58" s="89">
        <v>5.1000000000000004E-3</v>
      </c>
      <c r="I58" s="90">
        <v>5.5999999999999999E-3</v>
      </c>
      <c r="J58" s="88">
        <v>0.01</v>
      </c>
      <c r="K58" s="89">
        <v>1.4800000000000001E-2</v>
      </c>
      <c r="L58" s="90">
        <v>1.9699999999999999E-2</v>
      </c>
      <c r="M58" s="88">
        <v>1.01E-2</v>
      </c>
      <c r="N58" s="89">
        <v>1.0699999999999999E-2</v>
      </c>
      <c r="O58" s="90">
        <v>1.11E-2</v>
      </c>
      <c r="P58" s="88">
        <v>0.08</v>
      </c>
      <c r="Q58" s="89">
        <v>8.3099999999999993E-2</v>
      </c>
      <c r="R58" s="90">
        <v>9.5100000000000004E-2</v>
      </c>
      <c r="W58" s="276" t="s">
        <v>260</v>
      </c>
      <c r="X58" s="276"/>
      <c r="Y58" s="135">
        <v>8.5000000000000006E-3</v>
      </c>
      <c r="Z58" s="140">
        <v>8.5000000000000006E-3</v>
      </c>
      <c r="AA58" s="135">
        <v>1.11E-2</v>
      </c>
    </row>
    <row r="59" spans="1:29" ht="52.5" customHeight="1">
      <c r="B59" s="271" t="s">
        <v>269</v>
      </c>
      <c r="C59" s="271"/>
      <c r="D59" s="92">
        <v>0.04</v>
      </c>
      <c r="E59" s="93">
        <v>5.5199999999999999E-2</v>
      </c>
      <c r="F59" s="94">
        <v>7.85E-2</v>
      </c>
      <c r="G59" s="92">
        <v>8.0999999999999996E-3</v>
      </c>
      <c r="H59" s="93">
        <v>1.2200000000000001E-2</v>
      </c>
      <c r="I59" s="94">
        <v>1.9900000000000001E-2</v>
      </c>
      <c r="J59" s="92">
        <v>1.46E-2</v>
      </c>
      <c r="K59" s="93">
        <v>2.3199999999999998E-2</v>
      </c>
      <c r="L59" s="94">
        <v>3.1600000000000003E-2</v>
      </c>
      <c r="M59" s="92">
        <v>9.4000000000000004E-3</v>
      </c>
      <c r="N59" s="93">
        <v>1.0200000000000001E-2</v>
      </c>
      <c r="O59" s="94">
        <v>1.3299999999999999E-2</v>
      </c>
      <c r="P59" s="92">
        <v>7.1400000000000005E-2</v>
      </c>
      <c r="Q59" s="93">
        <v>8.4000000000000005E-2</v>
      </c>
      <c r="R59" s="94">
        <v>0.1043</v>
      </c>
      <c r="W59" s="277" t="s">
        <v>261</v>
      </c>
      <c r="X59" s="277"/>
      <c r="Y59" s="137">
        <v>3.5000000000000003E-2</v>
      </c>
      <c r="Z59" s="139">
        <v>5.11E-2</v>
      </c>
      <c r="AA59" s="137">
        <v>6.2199999999999998E-2</v>
      </c>
    </row>
    <row r="60" spans="1:29">
      <c r="B60" s="95"/>
      <c r="C60" s="95"/>
      <c r="D60" s="95"/>
      <c r="E60" s="95"/>
      <c r="F60" s="95"/>
      <c r="G60" s="95"/>
      <c r="H60" s="95"/>
      <c r="I60" s="95"/>
      <c r="J60" s="95"/>
      <c r="K60" s="95"/>
      <c r="L60" s="95"/>
      <c r="M60" s="95"/>
      <c r="N60" s="95"/>
      <c r="O60" s="95"/>
      <c r="P60" s="95"/>
      <c r="Q60" s="95"/>
    </row>
  </sheetData>
  <mergeCells count="18">
    <mergeCell ref="W58:X58"/>
    <mergeCell ref="W59:X59"/>
    <mergeCell ref="W53:AC53"/>
    <mergeCell ref="W54:X54"/>
    <mergeCell ref="W55:X55"/>
    <mergeCell ref="W56:X56"/>
    <mergeCell ref="W57:X57"/>
    <mergeCell ref="B59:C59"/>
    <mergeCell ref="P53:R53"/>
    <mergeCell ref="B55:C55"/>
    <mergeCell ref="B56:C56"/>
    <mergeCell ref="B57:C57"/>
    <mergeCell ref="B58:C58"/>
    <mergeCell ref="B53:C54"/>
    <mergeCell ref="D53:F53"/>
    <mergeCell ref="G53:I53"/>
    <mergeCell ref="J53:L53"/>
    <mergeCell ref="M53:O53"/>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401</TotalTime>
  <Application>Microsoft Excel</Application>
  <DocSecurity>0</DocSecurity>
  <ScaleCrop>false</ScaleCrop>
  <HeadingPairs>
    <vt:vector size="4" baseType="variant">
      <vt:variant>
        <vt:lpstr>Planilhas</vt:lpstr>
      </vt:variant>
      <vt:variant>
        <vt:i4>9</vt:i4>
      </vt:variant>
      <vt:variant>
        <vt:lpstr>Intervalos Nomeados</vt:lpstr>
      </vt:variant>
      <vt:variant>
        <vt:i4>9</vt:i4>
      </vt:variant>
    </vt:vector>
  </HeadingPairs>
  <TitlesOfParts>
    <vt:vector size="18" baseType="lpstr">
      <vt:lpstr>Instruções</vt:lpstr>
      <vt:lpstr>DADOS</vt:lpstr>
      <vt:lpstr>EXP.DESO</vt:lpstr>
      <vt:lpstr>EXP.NAO-DESO</vt:lpstr>
      <vt:lpstr>Capa</vt:lpstr>
      <vt:lpstr>BDI </vt:lpstr>
      <vt:lpstr>Encargos</vt:lpstr>
      <vt:lpstr>ISSQN</vt:lpstr>
      <vt:lpstr>LEI</vt:lpstr>
      <vt:lpstr>'BDI '!Area_de_impressao</vt:lpstr>
      <vt:lpstr>Capa!Area_de_impressao</vt:lpstr>
      <vt:lpstr>DADOS!Area_de_impressao</vt:lpstr>
      <vt:lpstr>Instruções!Area_de_impressao</vt:lpstr>
      <vt:lpstr>ISSQN!Area_de_impressao</vt:lpstr>
      <vt:lpstr>ISSQN!artigo_4</vt:lpstr>
      <vt:lpstr>'BDI '!CONSTRUÇÃO_DE_EDIFÍCIOS</vt:lpstr>
      <vt:lpstr>'BDI '!Print_Area_0</vt:lpstr>
      <vt:lpstr>'BDI '!Print_Area_0_0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 Juliana Leal;Sgt Karina</dc:creator>
  <dc:description/>
  <cp:lastModifiedBy>Sgt Alan</cp:lastModifiedBy>
  <cp:revision>18</cp:revision>
  <cp:lastPrinted>2023-08-21T14:40:58Z</cp:lastPrinted>
  <dcterms:created xsi:type="dcterms:W3CDTF">2014-03-24T20:02:06Z</dcterms:created>
  <dcterms:modified xsi:type="dcterms:W3CDTF">2023-08-21T14:44:16Z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