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Files\Sec_Tec\2-Pjt_And\PONTA_GROSSA\5Bda C Bld\PNR Oficiais\8_Crono\"/>
    </mc:Choice>
  </mc:AlternateContent>
  <xr:revisionPtr revIDLastSave="0" documentId="13_ncr:1_{0C6FB954-FC07-4231-A091-6280A421BF24}" xr6:coauthVersionLast="47" xr6:coauthVersionMax="47" xr10:uidLastSave="{00000000-0000-0000-0000-000000000000}"/>
  <bookViews>
    <workbookView xWindow="-120" yWindow="-120" windowWidth="29040" windowHeight="15840" tabRatio="500" activeTab="7" xr2:uid="{00000000-000D-0000-FFFF-FFFF00000000}"/>
  </bookViews>
  <sheets>
    <sheet name="Instrução" sheetId="7" r:id="rId1"/>
    <sheet name="DADOS" sheetId="1" r:id="rId2"/>
    <sheet name="imp.orc" sheetId="2" r:id="rId3"/>
    <sheet name="MÃO DE OBRA" sheetId="8" r:id="rId4"/>
    <sheet name="Capa" sheetId="6" r:id="rId5"/>
    <sheet name="Prazo de Obra" sheetId="9" r:id="rId6"/>
    <sheet name="Resumo" sheetId="5" r:id="rId7"/>
    <sheet name="Cronograma" sheetId="3" r:id="rId8"/>
  </sheets>
  <definedNames>
    <definedName name="_xlnm._FilterDatabase" localSheetId="7">Cronograma!$B$15:$R$15</definedName>
    <definedName name="_xlnm.Print_Area" localSheetId="4">Capa!$A$1:$C$41</definedName>
    <definedName name="_xlnm.Print_Area" localSheetId="7">Cronograma!$B$2:$N$47</definedName>
    <definedName name="_xlnm.Print_Area" localSheetId="1">DADOS!$A$1:$L$4</definedName>
    <definedName name="_xlnm.Print_Area" localSheetId="5">'Prazo de Obra'!$A$1:$G$52</definedName>
    <definedName name="_xlnm.Print_Area" localSheetId="6">Resumo!$A$1:$H$50</definedName>
    <definedName name="Print_Area_0" localSheetId="7">Cronograma!$B$2:$X$47</definedName>
    <definedName name="Print_Area_0_0" localSheetId="7">Cronograma!$B$2:$R$47</definedName>
    <definedName name="_xlnm.Print_Titles" localSheetId="7">Cronograma!$A:$F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6" i="3" l="1"/>
  <c r="F42" i="8" l="1"/>
  <c r="E17" i="9"/>
  <c r="J26" i="5" l="1"/>
  <c r="J27" i="5" s="1"/>
  <c r="J28" i="5" s="1"/>
  <c r="J29" i="5" s="1"/>
  <c r="J30" i="5" s="1"/>
  <c r="J31" i="5" s="1"/>
  <c r="J32" i="5" s="1"/>
  <c r="J33" i="5" s="1"/>
  <c r="F44" i="3"/>
  <c r="H16" i="3"/>
  <c r="K1" i="1" l="1"/>
  <c r="A5" i="9"/>
  <c r="A7" i="9"/>
  <c r="A9" i="9"/>
  <c r="E18" i="9"/>
  <c r="E23" i="9" s="1"/>
  <c r="A16" i="5" l="1"/>
  <c r="A14" i="5"/>
  <c r="A12" i="5"/>
  <c r="F8" i="3" l="1"/>
  <c r="C8" i="3"/>
  <c r="B29" i="6" l="1"/>
  <c r="G50" i="5" l="1"/>
  <c r="AE16" i="3" l="1"/>
  <c r="J23" i="5"/>
  <c r="J24" i="5" s="1"/>
  <c r="J25" i="5" s="1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G14" i="3"/>
  <c r="I14" i="3" s="1"/>
  <c r="K14" i="3" s="1"/>
  <c r="M14" i="3" s="1"/>
  <c r="F12" i="3"/>
  <c r="E45" i="3" s="1"/>
  <c r="E12" i="3"/>
  <c r="C10" i="3"/>
  <c r="C12" i="3"/>
  <c r="D12" i="3"/>
  <c r="D6" i="3"/>
  <c r="C6" i="3"/>
  <c r="C4" i="3"/>
  <c r="O14" i="3" l="1"/>
  <c r="Q14" i="3" s="1"/>
  <c r="S14" i="3" s="1"/>
  <c r="U14" i="3" s="1"/>
  <c r="W14" i="3" s="1"/>
  <c r="Y14" i="3" s="1"/>
  <c r="AA14" i="3" s="1"/>
  <c r="AC14" i="3" s="1"/>
  <c r="F42" i="3" l="1"/>
  <c r="F41" i="3"/>
  <c r="F40" i="3"/>
  <c r="F39" i="3"/>
  <c r="F38" i="3"/>
  <c r="F37" i="3"/>
  <c r="F36" i="3"/>
  <c r="F35" i="3"/>
  <c r="F34" i="3"/>
  <c r="F33" i="3"/>
  <c r="F32" i="3"/>
  <c r="V32" i="3" s="1"/>
  <c r="F31" i="3"/>
  <c r="F30" i="3"/>
  <c r="F29" i="3"/>
  <c r="AB29" i="3" s="1"/>
  <c r="F28" i="3"/>
  <c r="F27" i="3"/>
  <c r="V27" i="3" s="1"/>
  <c r="F26" i="3"/>
  <c r="F25" i="3"/>
  <c r="T25" i="3" s="1"/>
  <c r="F24" i="3"/>
  <c r="F23" i="3"/>
  <c r="F22" i="3"/>
  <c r="F21" i="3"/>
  <c r="AD21" i="3" s="1"/>
  <c r="F20" i="3"/>
  <c r="F19" i="3"/>
  <c r="F18" i="3"/>
  <c r="F17" i="3"/>
  <c r="F16" i="3"/>
  <c r="E44" i="3"/>
  <c r="F45" i="3" l="1"/>
  <c r="F43" i="3"/>
  <c r="N26" i="3"/>
  <c r="L22" i="3"/>
  <c r="L26" i="3"/>
  <c r="N22" i="3"/>
  <c r="L30" i="3"/>
  <c r="N30" i="3"/>
  <c r="N35" i="3"/>
  <c r="H41" i="3"/>
  <c r="H33" i="3"/>
  <c r="H37" i="3"/>
  <c r="X41" i="3"/>
  <c r="X33" i="3"/>
  <c r="X37" i="3"/>
  <c r="N21" i="3"/>
  <c r="AB22" i="3"/>
  <c r="T23" i="3"/>
  <c r="L24" i="3"/>
  <c r="AB26" i="3"/>
  <c r="T27" i="3"/>
  <c r="L28" i="3"/>
  <c r="AB30" i="3"/>
  <c r="T31" i="3"/>
  <c r="L32" i="3"/>
  <c r="AD33" i="3"/>
  <c r="X35" i="3"/>
  <c r="N37" i="3"/>
  <c r="H39" i="3"/>
  <c r="AD41" i="3"/>
  <c r="AD39" i="3"/>
  <c r="P21" i="3"/>
  <c r="AD22" i="3"/>
  <c r="N24" i="3"/>
  <c r="AD26" i="3"/>
  <c r="N28" i="3"/>
  <c r="AD30" i="3"/>
  <c r="N32" i="3"/>
  <c r="AD35" i="3"/>
  <c r="N39" i="3"/>
  <c r="AD24" i="3"/>
  <c r="AD28" i="3"/>
  <c r="X21" i="3"/>
  <c r="AB24" i="3"/>
  <c r="AB28" i="3"/>
  <c r="T29" i="3"/>
  <c r="N33" i="3"/>
  <c r="H35" i="3"/>
  <c r="AD37" i="3"/>
  <c r="X39" i="3"/>
  <c r="N41" i="3"/>
  <c r="V16" i="3"/>
  <c r="AD16" i="3"/>
  <c r="N19" i="3"/>
  <c r="AD19" i="3"/>
  <c r="Z20" i="3"/>
  <c r="X17" i="3"/>
  <c r="P18" i="3"/>
  <c r="P20" i="3"/>
  <c r="Z25" i="3"/>
  <c r="R25" i="3"/>
  <c r="J25" i="3"/>
  <c r="X25" i="3"/>
  <c r="P25" i="3"/>
  <c r="H25" i="3"/>
  <c r="Z31" i="3"/>
  <c r="R31" i="3"/>
  <c r="J31" i="3"/>
  <c r="X31" i="3"/>
  <c r="P31" i="3"/>
  <c r="H31" i="3"/>
  <c r="V31" i="3"/>
  <c r="AB34" i="3"/>
  <c r="T34" i="3"/>
  <c r="L34" i="3"/>
  <c r="Z34" i="3"/>
  <c r="R34" i="3"/>
  <c r="J34" i="3"/>
  <c r="AD34" i="3"/>
  <c r="N34" i="3"/>
  <c r="X34" i="3"/>
  <c r="H34" i="3"/>
  <c r="AB36" i="3"/>
  <c r="T36" i="3"/>
  <c r="L36" i="3"/>
  <c r="Z36" i="3"/>
  <c r="R36" i="3"/>
  <c r="J36" i="3"/>
  <c r="AD36" i="3"/>
  <c r="N36" i="3"/>
  <c r="X36" i="3"/>
  <c r="H36" i="3"/>
  <c r="AB38" i="3"/>
  <c r="T38" i="3"/>
  <c r="L38" i="3"/>
  <c r="Z38" i="3"/>
  <c r="R38" i="3"/>
  <c r="J38" i="3"/>
  <c r="AD38" i="3"/>
  <c r="N38" i="3"/>
  <c r="X38" i="3"/>
  <c r="H38" i="3"/>
  <c r="AB42" i="3"/>
  <c r="T42" i="3"/>
  <c r="L42" i="3"/>
  <c r="Z42" i="3"/>
  <c r="R42" i="3"/>
  <c r="J42" i="3"/>
  <c r="AD42" i="3"/>
  <c r="N42" i="3"/>
  <c r="X42" i="3"/>
  <c r="H42" i="3"/>
  <c r="X16" i="3"/>
  <c r="X18" i="3"/>
  <c r="H19" i="3"/>
  <c r="Z23" i="3"/>
  <c r="R23" i="3"/>
  <c r="J23" i="3"/>
  <c r="X23" i="3"/>
  <c r="P23" i="3"/>
  <c r="H23" i="3"/>
  <c r="Z27" i="3"/>
  <c r="R27" i="3"/>
  <c r="J27" i="3"/>
  <c r="X27" i="3"/>
  <c r="P27" i="3"/>
  <c r="H27" i="3"/>
  <c r="V29" i="3"/>
  <c r="AB40" i="3"/>
  <c r="T40" i="3"/>
  <c r="L40" i="3"/>
  <c r="Z40" i="3"/>
  <c r="R40" i="3"/>
  <c r="J40" i="3"/>
  <c r="AD40" i="3"/>
  <c r="N40" i="3"/>
  <c r="X40" i="3"/>
  <c r="H40" i="3"/>
  <c r="J16" i="3"/>
  <c r="R16" i="3"/>
  <c r="Z16" i="3"/>
  <c r="J17" i="3"/>
  <c r="R17" i="3"/>
  <c r="Z17" i="3"/>
  <c r="J18" i="3"/>
  <c r="R18" i="3"/>
  <c r="Z18" i="3"/>
  <c r="J19" i="3"/>
  <c r="R19" i="3"/>
  <c r="Z19" i="3"/>
  <c r="J20" i="3"/>
  <c r="R20" i="3"/>
  <c r="AB20" i="3"/>
  <c r="H21" i="3"/>
  <c r="T21" i="3"/>
  <c r="T22" i="3"/>
  <c r="L23" i="3"/>
  <c r="AB23" i="3"/>
  <c r="T24" i="3"/>
  <c r="L25" i="3"/>
  <c r="AB25" i="3"/>
  <c r="T26" i="3"/>
  <c r="L27" i="3"/>
  <c r="AB27" i="3"/>
  <c r="T28" i="3"/>
  <c r="L29" i="3"/>
  <c r="T30" i="3"/>
  <c r="L31" i="3"/>
  <c r="AB31" i="3"/>
  <c r="P34" i="3"/>
  <c r="P36" i="3"/>
  <c r="P38" i="3"/>
  <c r="P40" i="3"/>
  <c r="P42" i="3"/>
  <c r="N16" i="3"/>
  <c r="N17" i="3"/>
  <c r="V17" i="3"/>
  <c r="AD17" i="3"/>
  <c r="N18" i="3"/>
  <c r="V18" i="3"/>
  <c r="AD18" i="3"/>
  <c r="V19" i="3"/>
  <c r="N20" i="3"/>
  <c r="V20" i="3"/>
  <c r="P16" i="3"/>
  <c r="H17" i="3"/>
  <c r="P17" i="3"/>
  <c r="H18" i="3"/>
  <c r="P19" i="3"/>
  <c r="X19" i="3"/>
  <c r="H20" i="3"/>
  <c r="X20" i="3"/>
  <c r="Z21" i="3"/>
  <c r="R21" i="3"/>
  <c r="J21" i="3"/>
  <c r="AB21" i="3"/>
  <c r="V23" i="3"/>
  <c r="V25" i="3"/>
  <c r="Z29" i="3"/>
  <c r="R29" i="3"/>
  <c r="J29" i="3"/>
  <c r="X29" i="3"/>
  <c r="P29" i="3"/>
  <c r="H29" i="3"/>
  <c r="L16" i="3"/>
  <c r="T16" i="3"/>
  <c r="AB16" i="3"/>
  <c r="L17" i="3"/>
  <c r="T17" i="3"/>
  <c r="AB17" i="3"/>
  <c r="L18" i="3"/>
  <c r="T18" i="3"/>
  <c r="AB18" i="3"/>
  <c r="L19" i="3"/>
  <c r="T19" i="3"/>
  <c r="AB19" i="3"/>
  <c r="L20" i="3"/>
  <c r="T20" i="3"/>
  <c r="AD20" i="3"/>
  <c r="L21" i="3"/>
  <c r="V21" i="3"/>
  <c r="Z22" i="3"/>
  <c r="R22" i="3"/>
  <c r="J22" i="3"/>
  <c r="X22" i="3"/>
  <c r="P22" i="3"/>
  <c r="H22" i="3"/>
  <c r="V22" i="3"/>
  <c r="N23" i="3"/>
  <c r="AD23" i="3"/>
  <c r="Z24" i="3"/>
  <c r="R24" i="3"/>
  <c r="J24" i="3"/>
  <c r="X24" i="3"/>
  <c r="P24" i="3"/>
  <c r="H24" i="3"/>
  <c r="V24" i="3"/>
  <c r="N25" i="3"/>
  <c r="AD25" i="3"/>
  <c r="Z26" i="3"/>
  <c r="R26" i="3"/>
  <c r="J26" i="3"/>
  <c r="X26" i="3"/>
  <c r="P26" i="3"/>
  <c r="H26" i="3"/>
  <c r="V26" i="3"/>
  <c r="N27" i="3"/>
  <c r="AD27" i="3"/>
  <c r="Z28" i="3"/>
  <c r="R28" i="3"/>
  <c r="J28" i="3"/>
  <c r="X28" i="3"/>
  <c r="P28" i="3"/>
  <c r="H28" i="3"/>
  <c r="V28" i="3"/>
  <c r="N29" i="3"/>
  <c r="AD29" i="3"/>
  <c r="Z30" i="3"/>
  <c r="R30" i="3"/>
  <c r="J30" i="3"/>
  <c r="X30" i="3"/>
  <c r="P30" i="3"/>
  <c r="H30" i="3"/>
  <c r="V30" i="3"/>
  <c r="N31" i="3"/>
  <c r="AD31" i="3"/>
  <c r="AB32" i="3"/>
  <c r="T32" i="3"/>
  <c r="AD32" i="3"/>
  <c r="R32" i="3"/>
  <c r="J32" i="3"/>
  <c r="Z32" i="3"/>
  <c r="P32" i="3"/>
  <c r="H32" i="3"/>
  <c r="X32" i="3"/>
  <c r="V34" i="3"/>
  <c r="V36" i="3"/>
  <c r="V38" i="3"/>
  <c r="V40" i="3"/>
  <c r="V42" i="3"/>
  <c r="P33" i="3"/>
  <c r="P35" i="3"/>
  <c r="P37" i="3"/>
  <c r="P39" i="3"/>
  <c r="P41" i="3"/>
  <c r="AB33" i="3"/>
  <c r="T33" i="3"/>
  <c r="L33" i="3"/>
  <c r="Z33" i="3"/>
  <c r="R33" i="3"/>
  <c r="J33" i="3"/>
  <c r="V33" i="3"/>
  <c r="AB35" i="3"/>
  <c r="T35" i="3"/>
  <c r="L35" i="3"/>
  <c r="Z35" i="3"/>
  <c r="R35" i="3"/>
  <c r="J35" i="3"/>
  <c r="V35" i="3"/>
  <c r="AB37" i="3"/>
  <c r="T37" i="3"/>
  <c r="L37" i="3"/>
  <c r="Z37" i="3"/>
  <c r="R37" i="3"/>
  <c r="J37" i="3"/>
  <c r="V37" i="3"/>
  <c r="AB39" i="3"/>
  <c r="T39" i="3"/>
  <c r="L39" i="3"/>
  <c r="Z39" i="3"/>
  <c r="R39" i="3"/>
  <c r="J39" i="3"/>
  <c r="V39" i="3"/>
  <c r="AB41" i="3"/>
  <c r="T41" i="3"/>
  <c r="L41" i="3"/>
  <c r="Z41" i="3"/>
  <c r="R41" i="3"/>
  <c r="J41" i="3"/>
  <c r="V41" i="3"/>
  <c r="AD44" i="3" l="1"/>
  <c r="N44" i="3"/>
  <c r="J44" i="3"/>
  <c r="V44" i="3"/>
  <c r="AB44" i="3"/>
  <c r="Z44" i="3"/>
  <c r="AF19" i="3"/>
  <c r="AG19" i="3" s="1"/>
  <c r="T43" i="3"/>
  <c r="T45" i="3"/>
  <c r="AF17" i="3"/>
  <c r="AG17" i="3" s="1"/>
  <c r="H43" i="3"/>
  <c r="G46" i="3" s="1"/>
  <c r="H45" i="3"/>
  <c r="L43" i="3"/>
  <c r="K46" i="3" s="1"/>
  <c r="L45" i="3"/>
  <c r="P43" i="3"/>
  <c r="P45" i="3"/>
  <c r="Z43" i="3"/>
  <c r="Z45" i="3"/>
  <c r="X43" i="3"/>
  <c r="X45" i="3"/>
  <c r="AD43" i="3"/>
  <c r="AD45" i="3"/>
  <c r="L44" i="3"/>
  <c r="P44" i="3"/>
  <c r="AB43" i="3"/>
  <c r="AB45" i="3"/>
  <c r="N43" i="3"/>
  <c r="N45" i="3"/>
  <c r="AF16" i="3"/>
  <c r="J43" i="3"/>
  <c r="I46" i="3" s="1"/>
  <c r="J45" i="3"/>
  <c r="H44" i="3"/>
  <c r="R43" i="3"/>
  <c r="Q46" i="3" s="1"/>
  <c r="R45" i="3"/>
  <c r="V43" i="3"/>
  <c r="V45" i="3"/>
  <c r="T44" i="3"/>
  <c r="R44" i="3"/>
  <c r="X44" i="3"/>
  <c r="AF24" i="3"/>
  <c r="AG24" i="3" s="1"/>
  <c r="AF29" i="3"/>
  <c r="AF35" i="3"/>
  <c r="AG35" i="3" s="1"/>
  <c r="AF20" i="3"/>
  <c r="AG20" i="3" s="1"/>
  <c r="AF33" i="3"/>
  <c r="AG33" i="3" s="1"/>
  <c r="AF21" i="3"/>
  <c r="AG21" i="3" s="1"/>
  <c r="AF34" i="3"/>
  <c r="AG34" i="3" s="1"/>
  <c r="AF41" i="3"/>
  <c r="AG41" i="3" s="1"/>
  <c r="AF37" i="3"/>
  <c r="AG37" i="3" s="1"/>
  <c r="AF30" i="3"/>
  <c r="AG30" i="3" s="1"/>
  <c r="AF22" i="3"/>
  <c r="AG22" i="3" s="1"/>
  <c r="AF31" i="3"/>
  <c r="AG31" i="3" s="1"/>
  <c r="AF32" i="3"/>
  <c r="AG32" i="3" s="1"/>
  <c r="AF36" i="3"/>
  <c r="AG36" i="3" s="1"/>
  <c r="AF27" i="3"/>
  <c r="AG27" i="3" s="1"/>
  <c r="AF38" i="3"/>
  <c r="AG38" i="3" s="1"/>
  <c r="AF26" i="3"/>
  <c r="AG26" i="3" s="1"/>
  <c r="AF25" i="3"/>
  <c r="AG25" i="3" s="1"/>
  <c r="AF39" i="3"/>
  <c r="AG39" i="3" s="1"/>
  <c r="AF18" i="3"/>
  <c r="AG18" i="3" s="1"/>
  <c r="AF40" i="3"/>
  <c r="AF42" i="3"/>
  <c r="AG42" i="3" s="1"/>
  <c r="AF28" i="3"/>
  <c r="AG28" i="3" s="1"/>
  <c r="F47" i="3"/>
  <c r="E20" i="3" s="1"/>
  <c r="S46" i="3"/>
  <c r="AA46" i="3"/>
  <c r="O46" i="3"/>
  <c r="W46" i="3"/>
  <c r="AC46" i="3"/>
  <c r="Y46" i="3"/>
  <c r="U46" i="3"/>
  <c r="AF23" i="3"/>
  <c r="AG23" i="3" s="1"/>
  <c r="AG40" i="3"/>
  <c r="AG29" i="3"/>
  <c r="L46" i="3" l="1"/>
  <c r="N46" i="3"/>
  <c r="V46" i="3"/>
  <c r="M46" i="3"/>
  <c r="AD46" i="3"/>
  <c r="Z46" i="3"/>
  <c r="H46" i="3"/>
  <c r="H47" i="3" s="1"/>
  <c r="K22" i="5" s="1"/>
  <c r="J46" i="3"/>
  <c r="AB46" i="3"/>
  <c r="P46" i="3"/>
  <c r="R46" i="3"/>
  <c r="X46" i="3"/>
  <c r="T46" i="3"/>
  <c r="AF43" i="3"/>
  <c r="AG16" i="3"/>
  <c r="E26" i="3"/>
  <c r="E34" i="3"/>
  <c r="E17" i="3"/>
  <c r="E28" i="3"/>
  <c r="E23" i="3"/>
  <c r="E22" i="3"/>
  <c r="E31" i="3"/>
  <c r="E27" i="3"/>
  <c r="E16" i="3"/>
  <c r="E29" i="3"/>
  <c r="E40" i="3"/>
  <c r="E41" i="3"/>
  <c r="E32" i="3"/>
  <c r="E36" i="3"/>
  <c r="E42" i="3"/>
  <c r="E24" i="3"/>
  <c r="E25" i="3"/>
  <c r="E21" i="3"/>
  <c r="E38" i="3"/>
  <c r="E30" i="3"/>
  <c r="E33" i="3"/>
  <c r="E37" i="3"/>
  <c r="E18" i="3"/>
  <c r="E35" i="3"/>
  <c r="E39" i="3"/>
  <c r="E19" i="3"/>
  <c r="G47" i="3" l="1"/>
  <c r="J47" i="3"/>
  <c r="I47" i="3" s="1"/>
  <c r="L47" i="3" l="1"/>
  <c r="K23" i="5"/>
  <c r="K47" i="3" l="1"/>
  <c r="N47" i="3"/>
  <c r="M47" i="3" s="1"/>
  <c r="K24" i="5"/>
  <c r="P47" i="3" l="1"/>
  <c r="K25" i="5"/>
  <c r="O47" i="3" l="1"/>
  <c r="K26" i="5"/>
  <c r="R47" i="3"/>
  <c r="Q47" i="3" l="1"/>
  <c r="K27" i="5"/>
  <c r="T47" i="3"/>
  <c r="S47" i="3" l="1"/>
  <c r="K28" i="5"/>
  <c r="V47" i="3"/>
  <c r="U47" i="3" l="1"/>
  <c r="K29" i="5"/>
  <c r="X47" i="3"/>
  <c r="W47" i="3" l="1"/>
  <c r="K30" i="5"/>
  <c r="Z47" i="3"/>
  <c r="Y47" i="3" l="1"/>
  <c r="K31" i="5"/>
  <c r="AB47" i="3"/>
  <c r="AA47" i="3" l="1"/>
  <c r="K32" i="5"/>
  <c r="AD47" i="3"/>
  <c r="K33" i="5" s="1"/>
  <c r="AC4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Ten Juliana Leal</author>
  </authors>
  <commentList>
    <comment ref="F44" authorId="0" shapeId="0" xr:uid="{AF0C26AA-EC2C-4328-8F45-B76509A1214F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H44" authorId="0" shapeId="0" xr:uid="{0341F913-CF05-4E93-8EFF-4A183935CD84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J44" authorId="0" shapeId="0" xr:uid="{6C6C61AB-1C29-4B10-9A2B-EEE26480155D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L44" authorId="0" shapeId="0" xr:uid="{BF6DD2F7-E38B-4985-9EE2-108D309C92A9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N44" authorId="0" shapeId="0" xr:uid="{91B67D38-39C1-4977-8173-8C1642AE64D9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P44" authorId="0" shapeId="0" xr:uid="{BFF0D952-B558-47B6-AA0A-C102115CDE5D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R44" authorId="0" shapeId="0" xr:uid="{9AA0A6C4-98CC-449D-B9DF-D6EBF1960CB7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T44" authorId="0" shapeId="0" xr:uid="{2B9EA033-0974-4860-9217-6CC94C866EF4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V44" authorId="0" shapeId="0" xr:uid="{7DF0BF7A-98AE-4EA0-9102-5066D3CC0EDF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X44" authorId="0" shapeId="0" xr:uid="{B6149576-5F7F-4070-AD49-B63F9C0B886C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Z44" authorId="0" shapeId="0" xr:uid="{274CF3E2-5147-4003-A4EA-2631EA551AEB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AB44" authorId="0" shapeId="0" xr:uid="{A8437500-3095-4256-9AAA-E10B405599DD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AD44" authorId="0" shapeId="0" xr:uid="{34865832-A99F-4BA0-932B-B84CF280D264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F45" authorId="0" shapeId="0" xr:uid="{66EC5D2E-5ED0-4DD5-8A21-F3B037E4EC80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</t>
        </r>
      </text>
    </comment>
    <comment ref="H45" authorId="0" shapeId="0" xr:uid="{52DC80DB-E086-4320-BFCF-CCD36CF9B3FC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 Diferenciado (sfc)</t>
        </r>
      </text>
    </comment>
    <comment ref="J45" authorId="0" shapeId="0" xr:uid="{8D7AB7A0-A117-45CE-8CBF-7CD4CD394CE3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 Diferenciado (sfc)</t>
        </r>
      </text>
    </comment>
    <comment ref="L45" authorId="0" shapeId="0" xr:uid="{8866EF97-8D6E-4D8D-9B37-C52039686C76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 Diferenciado (sfc)</t>
        </r>
      </text>
    </comment>
    <comment ref="N45" authorId="0" shapeId="0" xr:uid="{F0CD9000-8672-4EE3-B6CF-4FE33B7F5EA3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 Diferenciado (sfc)</t>
        </r>
      </text>
    </comment>
    <comment ref="P45" authorId="0" shapeId="0" xr:uid="{D6D94806-30B1-4DAC-999A-90F71AE84FF4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 Diferenciado (sfc)</t>
        </r>
      </text>
    </comment>
    <comment ref="R45" authorId="0" shapeId="0" xr:uid="{970F66DF-0915-4259-9F94-58D41392A1FE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 Diferenciado (sfc)</t>
        </r>
      </text>
    </comment>
    <comment ref="T45" authorId="0" shapeId="0" xr:uid="{2A3D40CF-E0CC-4E00-A989-D26AF7CAC196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 Diferenciado (sfc)</t>
        </r>
      </text>
    </comment>
    <comment ref="V45" authorId="0" shapeId="0" xr:uid="{63B67E0D-1E9B-4FB7-92DE-079F1F1C27A5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 Diferenciado (sfc)</t>
        </r>
      </text>
    </comment>
    <comment ref="X45" authorId="0" shapeId="0" xr:uid="{B9F0DD55-DC29-404D-A652-71D877DD276C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 Diferenciado (sfc)</t>
        </r>
      </text>
    </comment>
    <comment ref="Z45" authorId="0" shapeId="0" xr:uid="{5DFB0372-5EAC-4F33-B5B4-3EC10E3E1243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 Diferenciado (sfc)</t>
        </r>
      </text>
    </comment>
    <comment ref="AB45" authorId="0" shapeId="0" xr:uid="{3C467D68-7988-4A44-B1BC-278F982CA0DF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 Diferenciado (sfc)</t>
        </r>
      </text>
    </comment>
    <comment ref="AD45" authorId="0" shapeId="0" xr:uid="{E7FEADBA-9CBB-415F-80ED-40EF43413736}">
      <text>
        <r>
          <rPr>
            <b/>
            <sz val="9"/>
            <color indexed="81"/>
            <rFont val="Segoe UI"/>
            <family val="2"/>
          </rPr>
          <t>Ten Juliana Leal:</t>
        </r>
        <r>
          <rPr>
            <sz val="9"/>
            <color indexed="81"/>
            <rFont val="Segoe UI"/>
            <family val="2"/>
          </rPr>
          <t xml:space="preserve">
Definir os serviços que aplicam BDI Diferenciado (sfc)</t>
        </r>
      </text>
    </comment>
  </commentList>
</comments>
</file>

<file path=xl/sharedStrings.xml><?xml version="1.0" encoding="utf-8"?>
<sst xmlns="http://schemas.openxmlformats.org/spreadsheetml/2006/main" count="704" uniqueCount="376">
  <si>
    <t>OBJETO</t>
  </si>
  <si>
    <t>LOCAL</t>
  </si>
  <si>
    <t>OM</t>
  </si>
  <si>
    <t>NR</t>
  </si>
  <si>
    <t>BDI</t>
  </si>
  <si>
    <t>Item</t>
  </si>
  <si>
    <t>Descrição</t>
  </si>
  <si>
    <t>Total</t>
  </si>
  <si>
    <t>Peso (%)</t>
  </si>
  <si>
    <t xml:space="preserve"> 1 </t>
  </si>
  <si>
    <t>SERVIÇOS TÉCNICOS-PROFISSIONAIS</t>
  </si>
  <si>
    <t xml:space="preserve"> 2 </t>
  </si>
  <si>
    <t>SERVIÇOS AUXILIARES E ADMINISTRATIVOS</t>
  </si>
  <si>
    <t xml:space="preserve"> 3 </t>
  </si>
  <si>
    <t>SERVIÇOS COMPLEMENTARES</t>
  </si>
  <si>
    <t xml:space="preserve"> 4 </t>
  </si>
  <si>
    <t>SERVIÇOS PRELIMINARES</t>
  </si>
  <si>
    <t xml:space="preserve"> 5 </t>
  </si>
  <si>
    <t>SERVIÇOS DIVERSOS</t>
  </si>
  <si>
    <t xml:space="preserve"> 6 </t>
  </si>
  <si>
    <t>SERVIÇOS TÉCNICOS (LOCAÇÃO)</t>
  </si>
  <si>
    <t xml:space="preserve"> 7 </t>
  </si>
  <si>
    <t>CANTEIRO DE OBRAS</t>
  </si>
  <si>
    <t xml:space="preserve"> 8 </t>
  </si>
  <si>
    <t>MOVIMENTO DE TERRA</t>
  </si>
  <si>
    <t xml:space="preserve"> 9 </t>
  </si>
  <si>
    <t>DRENAGEM / OBRAS DE CONTENÇÃO / POÇOS DE VISITAS E CAIXAS</t>
  </si>
  <si>
    <t xml:space="preserve"> 10 </t>
  </si>
  <si>
    <t>ESCORAMENTO EM VALAS</t>
  </si>
  <si>
    <t xml:space="preserve"> 11 </t>
  </si>
  <si>
    <t>ASSENTAMENTO DE TUBOS E PEÇAS</t>
  </si>
  <si>
    <t xml:space="preserve"> 12 </t>
  </si>
  <si>
    <t>LIGAÇÕES PREDIAIS ÁGUA / ESGOTO / ENERGIA / TELEFONE</t>
  </si>
  <si>
    <t xml:space="preserve"> 13 </t>
  </si>
  <si>
    <t>FUNDAÇÕES E ESTRUTURAS</t>
  </si>
  <si>
    <t xml:space="preserve"> 14 </t>
  </si>
  <si>
    <t>INSTALAÇÕES DE PRODUÇÃO (MONTAGENS EM GERAL - RESERVATÓRIOS)</t>
  </si>
  <si>
    <t>INSTALAÇÕES DE PRODUÇÃO (MONTAGENS EM GERAL</t>
  </si>
  <si>
    <t xml:space="preserve"> 15 </t>
  </si>
  <si>
    <t>INSTALAÇÕES HIDROSSANITÁRIAS</t>
  </si>
  <si>
    <t xml:space="preserve"> 16 </t>
  </si>
  <si>
    <t>INSTALAÇÕES ELÉTRICAS / ELETRIFICAÇÃO E ILUMINAÇÃO EXTERNA</t>
  </si>
  <si>
    <t xml:space="preserve"> 17 </t>
  </si>
  <si>
    <t>INSTALAÇÕES ESPECIAIS</t>
  </si>
  <si>
    <t xml:space="preserve"> 18 </t>
  </si>
  <si>
    <t>PAREDES / PAINÉIS</t>
  </si>
  <si>
    <t xml:space="preserve"> 19 </t>
  </si>
  <si>
    <t>COBERTURA</t>
  </si>
  <si>
    <t xml:space="preserve"> 20 </t>
  </si>
  <si>
    <t>IMPERMEABILIZAÇÃO E PROTEÇÕES DIVERSAS</t>
  </si>
  <si>
    <t xml:space="preserve"> 21 </t>
  </si>
  <si>
    <t>ESQUADRIAS / FERRAGENS / VIDROS</t>
  </si>
  <si>
    <t xml:space="preserve"> 22 </t>
  </si>
  <si>
    <t>REVESTIMENTOS E TRATAMENTOS SUPERFICIAIS</t>
  </si>
  <si>
    <t xml:space="preserve"> 23 </t>
  </si>
  <si>
    <t>PISOS / SOLEIRAS / RODAPÉS</t>
  </si>
  <si>
    <t xml:space="preserve"> 24 </t>
  </si>
  <si>
    <t>PINTURAS</t>
  </si>
  <si>
    <t xml:space="preserve"> 25 </t>
  </si>
  <si>
    <t>FORNECIMENTO DE MATERIAIS E EQUIPAMENTOS (PAVIMENTAÇÃO)</t>
  </si>
  <si>
    <t xml:space="preserve"> 26 </t>
  </si>
  <si>
    <t>PAVIMENTAÇÃO</t>
  </si>
  <si>
    <t xml:space="preserve"> 27 </t>
  </si>
  <si>
    <t>URBANIZAÇÃO</t>
  </si>
  <si>
    <t>CRONOGRAMA FÍSICO FINANCEIRO</t>
  </si>
  <si>
    <t>ITEM</t>
  </si>
  <si>
    <t>DESCRIÇÃO</t>
  </si>
  <si>
    <t>PESO</t>
  </si>
  <si>
    <t>% [1]</t>
  </si>
  <si>
    <t>R$ [1]</t>
  </si>
  <si>
    <t>% [2]</t>
  </si>
  <si>
    <t>R$ [2]</t>
  </si>
  <si>
    <t>% [3]</t>
  </si>
  <si>
    <t>R$ [3]</t>
  </si>
  <si>
    <t>% [4]</t>
  </si>
  <si>
    <t>R$ [4]</t>
  </si>
  <si>
    <t>% [5]</t>
  </si>
  <si>
    <t>R$ [5]</t>
  </si>
  <si>
    <t>% [6]</t>
  </si>
  <si>
    <t>R$ [6]</t>
  </si>
  <si>
    <t>% [7]</t>
  </si>
  <si>
    <t>R$ [7]</t>
  </si>
  <si>
    <t>% [8]</t>
  </si>
  <si>
    <t>R$ [8]</t>
  </si>
  <si>
    <t>% [9]</t>
  </si>
  <si>
    <t>R$ [9]</t>
  </si>
  <si>
    <t>% [10]</t>
  </si>
  <si>
    <t>R$ [10]</t>
  </si>
  <si>
    <t>% [11]</t>
  </si>
  <si>
    <t>R$ [11]</t>
  </si>
  <si>
    <t>% [12]</t>
  </si>
  <si>
    <t>R$ [12]</t>
  </si>
  <si>
    <t>SOMA %</t>
  </si>
  <si>
    <t>SOMA R$</t>
  </si>
  <si>
    <t>TESTE</t>
  </si>
  <si>
    <t>VALOR TOTAL DA ETAPA</t>
  </si>
  <si>
    <t>VALOR TOTAL ACUMULADO</t>
  </si>
  <si>
    <t>Planilha Orçamentária Resumida - A</t>
  </si>
  <si>
    <t>Planilha Orçamentária Resumida - B</t>
  </si>
  <si>
    <t xml:space="preserve">OBRA: </t>
  </si>
  <si>
    <t>SOLICITAÇÃO:</t>
  </si>
  <si>
    <t>OM:</t>
  </si>
  <si>
    <t>ÁREA:</t>
  </si>
  <si>
    <t>m²</t>
  </si>
  <si>
    <t>PRAZO:</t>
  </si>
  <si>
    <t>dias</t>
  </si>
  <si>
    <t>LOCAL:</t>
  </si>
  <si>
    <t>BDI DIFERENCIADO:</t>
  </si>
  <si>
    <t>BDI:</t>
  </si>
  <si>
    <t>BDI DIF</t>
  </si>
  <si>
    <t>ÁREA (M2)</t>
  </si>
  <si>
    <t>CUSTOS DIRETOS</t>
  </si>
  <si>
    <t>BDI DIFERENCIADO</t>
  </si>
  <si>
    <t>CUSTOS</t>
  </si>
  <si>
    <t>MINISTÉRIO DA DEFESA</t>
  </si>
  <si>
    <t>EXÉRCITO BRASILEIRO</t>
  </si>
  <si>
    <t>COMISSÃO REGIONAL DE OBRAS 5</t>
  </si>
  <si>
    <t>(Comissão General Plínio Tourinho)</t>
  </si>
  <si>
    <t xml:space="preserve">Curitiba, PR, </t>
  </si>
  <si>
    <t>LISTA DE DOCUMENTOS:</t>
  </si>
  <si>
    <t>1 – CRONOGRAMA FISICO - FINANCEIRO.</t>
  </si>
  <si>
    <t>De acordo:</t>
  </si>
  <si>
    <r>
      <t xml:space="preserve">ANEXO V – </t>
    </r>
    <r>
      <rPr>
        <sz val="14"/>
        <color rgb="FF000000"/>
        <rFont val="Calibri"/>
        <family val="2"/>
        <scheme val="minor"/>
      </rPr>
      <t>CRONOGRAMA</t>
    </r>
  </si>
  <si>
    <t xml:space="preserve">Abas para inclusão de dados referente a Obra </t>
  </si>
  <si>
    <t>ABAS PARA IMPRESSÃO</t>
  </si>
  <si>
    <t>Capa com informações do projeto e carimbo</t>
  </si>
  <si>
    <t>DADOS - Incluir informações referente a Obra.</t>
  </si>
  <si>
    <t>Imp. Orç - Exportação Relatório Orçafascio do Resumo do Orçamento</t>
  </si>
  <si>
    <t>**Poderá ser ocultado essas abas para fins de  entrega do processo final)</t>
  </si>
  <si>
    <t>Resumo</t>
  </si>
  <si>
    <t>Cronograma</t>
  </si>
  <si>
    <t>REGIME PREVIDENCIÁRIO:</t>
  </si>
  <si>
    <t>REGIME PREVIDENCIÁRIO</t>
  </si>
  <si>
    <t>PESQUISA BANCO DE DADOS:</t>
  </si>
  <si>
    <t>PESQUISA BANCO DE DADOS</t>
  </si>
  <si>
    <t>DATA BASE ORÇAMENTO:</t>
  </si>
  <si>
    <t>DATA DO ORÇAMENTO:</t>
  </si>
  <si>
    <t>DATA DO ORÇAMENTO</t>
  </si>
  <si>
    <t xml:space="preserve">DATA BASE </t>
  </si>
  <si>
    <t>ANEXO VI – CRONOGRAMA</t>
  </si>
  <si>
    <t>MÃO DE OBRA - Exportação Relatório Orçafascio - CURVA ABC INSUMOS (Apenas MÃO DE OBRA)</t>
  </si>
  <si>
    <t>APÊNDICE D - CURVA ABC DE INSUMOS</t>
  </si>
  <si>
    <t>Código</t>
  </si>
  <si>
    <t>Banco</t>
  </si>
  <si>
    <t>Tipo</t>
  </si>
  <si>
    <t>Und</t>
  </si>
  <si>
    <t>Quantidade</t>
  </si>
  <si>
    <t>Valor  Unitário</t>
  </si>
  <si>
    <t>Peso</t>
  </si>
  <si>
    <t>Valor Acumulado</t>
  </si>
  <si>
    <t>Peso Acumulado</t>
  </si>
  <si>
    <t>Operativa</t>
  </si>
  <si>
    <t>Improdutiva</t>
  </si>
  <si>
    <t>Geral</t>
  </si>
  <si>
    <t>Observações:</t>
  </si>
  <si>
    <t>SINAPI</t>
  </si>
  <si>
    <t>Mão de Obra</t>
  </si>
  <si>
    <t>H</t>
  </si>
  <si>
    <t/>
  </si>
  <si>
    <t>59,26</t>
  </si>
  <si>
    <t>169.746,43</t>
  </si>
  <si>
    <t>4,81%</t>
  </si>
  <si>
    <t>* Esta sendo considerado como MO, apenas operarios efetivos na obra.</t>
  </si>
  <si>
    <t xml:space="preserve"> 00006111 </t>
  </si>
  <si>
    <t>SERVENTE DE OBRAS</t>
  </si>
  <si>
    <t>15,10</t>
  </si>
  <si>
    <t>141.272,81</t>
  </si>
  <si>
    <t>4,00%</t>
  </si>
  <si>
    <t>8,81%</t>
  </si>
  <si>
    <t>**Em casos de contratações em um periodo curto de tempo como : Operadores, motoristas, Engenheiros e  Arquitetos (Projetos), Topografos, tecnicos auxiliares (serviços especifico). Deve-se analisar se entra como calculo na análise de prazo de obras.
Lembrando que Cada Obra é um caso de análise.</t>
  </si>
  <si>
    <t xml:space="preserve"> 00004750 </t>
  </si>
  <si>
    <t>21,38</t>
  </si>
  <si>
    <t>119.874,48</t>
  </si>
  <si>
    <t>3,40%</t>
  </si>
  <si>
    <t>12,21%</t>
  </si>
  <si>
    <t xml:space="preserve"> 00001213 </t>
  </si>
  <si>
    <t>113.753,65</t>
  </si>
  <si>
    <t>3,22%</t>
  </si>
  <si>
    <t>15,43%</t>
  </si>
  <si>
    <t xml:space="preserve"> 00004783 </t>
  </si>
  <si>
    <t>43.916,09</t>
  </si>
  <si>
    <t>1,24%</t>
  </si>
  <si>
    <t>16,67%</t>
  </si>
  <si>
    <t>40.501,47</t>
  </si>
  <si>
    <t>1,15%</t>
  </si>
  <si>
    <t>17,82%</t>
  </si>
  <si>
    <t xml:space="preserve"> 00002696 </t>
  </si>
  <si>
    <t>28.256,99</t>
  </si>
  <si>
    <t>0,80%</t>
  </si>
  <si>
    <t>18,62%</t>
  </si>
  <si>
    <t>97,42</t>
  </si>
  <si>
    <t>27.762,67</t>
  </si>
  <si>
    <t>0,79%</t>
  </si>
  <si>
    <t>19,41%</t>
  </si>
  <si>
    <t xml:space="preserve"> 00006117 </t>
  </si>
  <si>
    <t>16,36</t>
  </si>
  <si>
    <t>24.748,42</t>
  </si>
  <si>
    <t>0,70%</t>
  </si>
  <si>
    <t>20,11%</t>
  </si>
  <si>
    <t xml:space="preserve"> 00002436 </t>
  </si>
  <si>
    <t>21.885,79</t>
  </si>
  <si>
    <t>0,62%</t>
  </si>
  <si>
    <t>20,73%</t>
  </si>
  <si>
    <t xml:space="preserve"> 00000247 </t>
  </si>
  <si>
    <t>19.234,98</t>
  </si>
  <si>
    <t>0,54%</t>
  </si>
  <si>
    <t>21,27%</t>
  </si>
  <si>
    <t>239,96</t>
  </si>
  <si>
    <t>15.597,40</t>
  </si>
  <si>
    <t>0,44%</t>
  </si>
  <si>
    <t>21,71%</t>
  </si>
  <si>
    <t xml:space="preserve"> 00000246 </t>
  </si>
  <si>
    <t>12.934,96</t>
  </si>
  <si>
    <t>0,37%</t>
  </si>
  <si>
    <t>22,08%</t>
  </si>
  <si>
    <t xml:space="preserve"> 00012873 </t>
  </si>
  <si>
    <t>12.135,02</t>
  </si>
  <si>
    <t>0,34%</t>
  </si>
  <si>
    <t>22,42%</t>
  </si>
  <si>
    <t xml:space="preserve"> 00004760 </t>
  </si>
  <si>
    <t>10.389,16</t>
  </si>
  <si>
    <t>0,29%</t>
  </si>
  <si>
    <t>22,72%</t>
  </si>
  <si>
    <t>21,12</t>
  </si>
  <si>
    <t>8.899,45</t>
  </si>
  <si>
    <t>0,25%</t>
  </si>
  <si>
    <t>23,25%</t>
  </si>
  <si>
    <t xml:space="preserve"> 00004755 </t>
  </si>
  <si>
    <t>24,28</t>
  </si>
  <si>
    <t>7.726,00</t>
  </si>
  <si>
    <t>0,22%</t>
  </si>
  <si>
    <t>23,71%</t>
  </si>
  <si>
    <t xml:space="preserve"> 00000242 </t>
  </si>
  <si>
    <t>AJUDANTE ESPECIALIZADO</t>
  </si>
  <si>
    <t>7.533,29</t>
  </si>
  <si>
    <t>0,21%</t>
  </si>
  <si>
    <t>23,92%</t>
  </si>
  <si>
    <t>15,07</t>
  </si>
  <si>
    <t>6.365,77</t>
  </si>
  <si>
    <t>0,18%</t>
  </si>
  <si>
    <t>24,29%</t>
  </si>
  <si>
    <t>22,82</t>
  </si>
  <si>
    <t>5.789,17</t>
  </si>
  <si>
    <t>0,16%</t>
  </si>
  <si>
    <t>24,46%</t>
  </si>
  <si>
    <t xml:space="preserve"> 00044497 </t>
  </si>
  <si>
    <t>MONTADOR DE ESTRUTURAS METALICAS HORISTA</t>
  </si>
  <si>
    <t>20,13</t>
  </si>
  <si>
    <t>5.349,37</t>
  </si>
  <si>
    <t>0,15%</t>
  </si>
  <si>
    <t>24,61%</t>
  </si>
  <si>
    <t xml:space="preserve"> 00004759 </t>
  </si>
  <si>
    <t>CALCETEIRO (HORISTA)</t>
  </si>
  <si>
    <t>18,15</t>
  </si>
  <si>
    <t>3.603,83</t>
  </si>
  <si>
    <t>0,10%</t>
  </si>
  <si>
    <t>25,07%</t>
  </si>
  <si>
    <t xml:space="preserve"> 00006110 </t>
  </si>
  <si>
    <t>SERRALHEIRO (HORISTA)</t>
  </si>
  <si>
    <t>3.224,56</t>
  </si>
  <si>
    <t>0,09%</t>
  </si>
  <si>
    <t>25,16%</t>
  </si>
  <si>
    <t xml:space="preserve"> 00001214 </t>
  </si>
  <si>
    <t>2.981,56</t>
  </si>
  <si>
    <t>0,08%</t>
  </si>
  <si>
    <t>25,25%</t>
  </si>
  <si>
    <t>h</t>
  </si>
  <si>
    <t>23,27</t>
  </si>
  <si>
    <t>2.546,89</t>
  </si>
  <si>
    <t>0,07%</t>
  </si>
  <si>
    <t>25,39%</t>
  </si>
  <si>
    <t xml:space="preserve"> 00000252 </t>
  </si>
  <si>
    <t>AJUDANTE DE SERRALHEIRO (HORISTA)</t>
  </si>
  <si>
    <t>1.915,89</t>
  </si>
  <si>
    <t>0,05%</t>
  </si>
  <si>
    <t>25,63%</t>
  </si>
  <si>
    <t>29,14</t>
  </si>
  <si>
    <t>1.847,10</t>
  </si>
  <si>
    <t>25,74%</t>
  </si>
  <si>
    <t>23,62</t>
  </si>
  <si>
    <t>1.553,04</t>
  </si>
  <si>
    <t>0,04%</t>
  </si>
  <si>
    <t>25,78%</t>
  </si>
  <si>
    <t xml:space="preserve"> 00040331 </t>
  </si>
  <si>
    <t>ASSENTADOR DE MANILHAS</t>
  </si>
  <si>
    <t>19,76</t>
  </si>
  <si>
    <t>1.470,85</t>
  </si>
  <si>
    <t>25,82%</t>
  </si>
  <si>
    <t>29,10</t>
  </si>
  <si>
    <t>674,71</t>
  </si>
  <si>
    <t>0,02%</t>
  </si>
  <si>
    <t>25,86%</t>
  </si>
  <si>
    <t xml:space="preserve"> 00004093 </t>
  </si>
  <si>
    <t>MOTORISTA DE CAMINHAO</t>
  </si>
  <si>
    <t>18,06</t>
  </si>
  <si>
    <t>594,48</t>
  </si>
  <si>
    <t>25,88%</t>
  </si>
  <si>
    <t xml:space="preserve"> 00010489 </t>
  </si>
  <si>
    <t>21,70</t>
  </si>
  <si>
    <t>548,55</t>
  </si>
  <si>
    <t>25,90%</t>
  </si>
  <si>
    <t>16,11</t>
  </si>
  <si>
    <t>524,59</t>
  </si>
  <si>
    <t>0,01%</t>
  </si>
  <si>
    <t>25,91%</t>
  </si>
  <si>
    <t xml:space="preserve"> 00034779 </t>
  </si>
  <si>
    <t>ENGENHEIRO CIVIL JUNIOR</t>
  </si>
  <si>
    <t>98,84</t>
  </si>
  <si>
    <t>364,04</t>
  </si>
  <si>
    <t>25,96%</t>
  </si>
  <si>
    <t>23,44</t>
  </si>
  <si>
    <t>362,22</t>
  </si>
  <si>
    <t>25,97%</t>
  </si>
  <si>
    <t xml:space="preserve"> 00012874 </t>
  </si>
  <si>
    <t xml:space="preserve"> 00034466 </t>
  </si>
  <si>
    <t>ELETRICISTA</t>
  </si>
  <si>
    <t>AJUDANTE DE ELETRICISTA</t>
  </si>
  <si>
    <t>TOTAL MÃO DE OBRA</t>
  </si>
  <si>
    <t>ANÁLISE DE PRAZO DE OBRA</t>
  </si>
  <si>
    <t>Unidade</t>
  </si>
  <si>
    <t>Área Equivalente</t>
  </si>
  <si>
    <t>Produtividade</t>
  </si>
  <si>
    <t>Número de Horas Trabalhadas por Semana</t>
  </si>
  <si>
    <t>Número de semana por mês</t>
  </si>
  <si>
    <t>semanas</t>
  </si>
  <si>
    <t>Numero médio de operários na obra</t>
  </si>
  <si>
    <t>unid</t>
  </si>
  <si>
    <t>Prazo Estimado da Obra</t>
  </si>
  <si>
    <t>meses</t>
  </si>
  <si>
    <t>(1) Parâmetros adotado para cálculo de prazo de obra  (Fórmula de Heineck)</t>
  </si>
  <si>
    <t>(2) Para calculo médio de operários na obra, foi adotado a Memória de Calculo de Administração local</t>
  </si>
  <si>
    <t>(3) Em atendimento as orientações na NT 28-S3/DOM</t>
  </si>
  <si>
    <t>(PROCESSO ADMINISTRATIVO: TR 21143)</t>
  </si>
  <si>
    <t xml:space="preserve">ADEQUAÇÃO DAS INSTALAÇÕES HIDROSSANITÁRIAS DO PNR DE OFICIAL SUPERIOR </t>
  </si>
  <si>
    <t xml:space="preserve">COMANDO DA 5ª BRIGADA DE CAVALARIA BLINDADA - PONTA GROSSA/PR </t>
  </si>
  <si>
    <t xml:space="preserve">PONTA GROSSA/PR </t>
  </si>
  <si>
    <t>SEM DESONERAÇÃO</t>
  </si>
  <si>
    <t>SINAPI - 06/2023 - PARANÁ | ORSE - 06/2023 - Sergipe | SEINFRA - 027 - CEARÁ | IOPES - 05/2023 - Espírito Santo | SIURB INFRA - 01/2023 - SÃO PAULO | SUDECAP - 04/2023 - Minas Gerais | CPOS/CDHU - 05/2023 - SÃO PAULO.</t>
  </si>
  <si>
    <t>5ª Bda C Bld</t>
  </si>
  <si>
    <t>Autor:</t>
  </si>
  <si>
    <t xml:space="preserve"> 00040818 </t>
  </si>
  <si>
    <t>ENCARREGADO GERAL DE OBRAS (MENSALISTA)</t>
  </si>
  <si>
    <t>MES</t>
  </si>
  <si>
    <t>AZULEJISTA OU LADRILHEIRO</t>
  </si>
  <si>
    <t>ENCANADOR OU BOMBEIRO HIDRAULICO</t>
  </si>
  <si>
    <t>PEDREIRO</t>
  </si>
  <si>
    <t>AUXILIAR DE ENCANADOR OU BOMBEIRO HIDRAULICO</t>
  </si>
  <si>
    <t>PINTOR</t>
  </si>
  <si>
    <t xml:space="preserve"> 00004257 </t>
  </si>
  <si>
    <t>OPERADOR DE MARTELETE OU MARTELETEIRO</t>
  </si>
  <si>
    <t xml:space="preserve"> 00037666 </t>
  </si>
  <si>
    <t>OPERADOR DE BETONEIRA ESTACIONARIA / MISTURADOR</t>
  </si>
  <si>
    <t>IMPERMEABILIZADOR</t>
  </si>
  <si>
    <t xml:space="preserve"> 00034782 </t>
  </si>
  <si>
    <t>ENGENHEIRO CIVIL SENIOR</t>
  </si>
  <si>
    <t xml:space="preserve"> 00034780 </t>
  </si>
  <si>
    <t>ENGENHEIRO CIVIL PLENO</t>
  </si>
  <si>
    <t xml:space="preserve"> 00033952 </t>
  </si>
  <si>
    <t>ARQUITETO PLENO</t>
  </si>
  <si>
    <t>VIDRACEIRO</t>
  </si>
  <si>
    <t xml:space="preserve"> 00006160 </t>
  </si>
  <si>
    <t>SOLDADOR</t>
  </si>
  <si>
    <t>MARMORISTA / GRANITEIRO</t>
  </si>
  <si>
    <t>CARPINTEIRO AUXILIAR</t>
  </si>
  <si>
    <t>CARPINTEIRO DE ESQUADRIAS</t>
  </si>
  <si>
    <t xml:space="preserve"> 00004230 </t>
  </si>
  <si>
    <t>OPERADOR DE MAQUINAS E TRATORES DIVERSOS (TERRAPLANAGEM)</t>
  </si>
  <si>
    <t xml:space="preserve"> 00000248 </t>
  </si>
  <si>
    <t>AJUDANTE DE OPERACAO EM GERAL (HORISTA)</t>
  </si>
  <si>
    <t xml:space="preserve"> 00002358 </t>
  </si>
  <si>
    <t>DESENHISTA PROJETISTA (HORISTA)</t>
  </si>
  <si>
    <t>CARPINTEIRO DE FORMAS</t>
  </si>
  <si>
    <t xml:space="preserve"> 00012872 </t>
  </si>
  <si>
    <t>GESSEIRO</t>
  </si>
  <si>
    <t>PINTOR DE LETREIROS</t>
  </si>
  <si>
    <t>AJUDANTE DE PINTOR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</si>
</sst>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R$ &quot;#,##0.00"/>
    <numFmt numFmtId="165" formatCode="#,##0.00\ %"/>
    <numFmt numFmtId="166" formatCode="[$R$-416]\ #,##0.00;[Red]\-[$R$-416]\ #,##0.00"/>
    <numFmt numFmtId="167" formatCode="0.0%"/>
    <numFmt numFmtId="168" formatCode="0.000%"/>
    <numFmt numFmtId="169" formatCode="0.0000%"/>
    <numFmt numFmtId="170" formatCode="_-&quot;R$ &quot;* #,##0.00_-;&quot;-R$ &quot;* #,##0.00_-;_-&quot;R$ &quot;* \-??_-;_-@_-"/>
    <numFmt numFmtId="171" formatCode="dd\ &quot;de&quot;\ mmmm\ &quot;de&quot;\ yyyy"/>
    <numFmt numFmtId="172" formatCode="[$-416]mmmm\-yy;@"/>
    <numFmt numFmtId="173" formatCode="[$-416]mmm/yy"/>
    <numFmt numFmtId="174" formatCode="&quot;Curitiba- PR, &quot;dd\ &quot;de&quot;\ mmmm\ &quot;de&quot;\ yyyy&quot;.&quot;"/>
    <numFmt numFmtId="175" formatCode="#,##0.00;[Red]#,##0.00"/>
  </numFmts>
  <fonts count="51" x14ac:knownFonts="1">
    <font>
      <sz val="11"/>
      <color rgb="FF000000"/>
      <name val="Calibri"/>
      <family val="2"/>
      <charset val="1"/>
    </font>
    <font>
      <sz val="11"/>
      <name val="Arial"/>
      <family val="1"/>
      <charset val="1"/>
    </font>
    <font>
      <sz val="12"/>
      <color rgb="FF000000"/>
      <name val="Calibri Light"/>
      <family val="2"/>
      <charset val="1"/>
    </font>
    <font>
      <b/>
      <sz val="12"/>
      <color rgb="FF000000"/>
      <name val="Calibri Light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  <charset val="1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rgb="FFFF000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4"/>
      <name val="Calibri"/>
      <family val="2"/>
      <charset val="1"/>
    </font>
    <font>
      <b/>
      <sz val="11"/>
      <name val="Calibri Light"/>
      <family val="2"/>
      <charset val="1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sz val="14"/>
      <name val="Calibri"/>
      <family val="2"/>
      <charset val="1"/>
    </font>
    <font>
      <sz val="14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1"/>
    </font>
    <font>
      <sz val="10"/>
      <color rgb="FF000000"/>
      <name val="Arial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2F2F2"/>
        <bgColor rgb="FFDBEEF4"/>
      </patternFill>
    </fill>
    <fill>
      <patternFill patternType="solid">
        <fgColor rgb="FFFFFFFF"/>
        <bgColor rgb="FFF2F2F2"/>
      </patternFill>
    </fill>
    <fill>
      <patternFill patternType="solid">
        <fgColor rgb="FF4BACC6"/>
        <bgColor rgb="FF339966"/>
      </patternFill>
    </fill>
    <fill>
      <patternFill patternType="solid">
        <fgColor rgb="FFDBEEF4"/>
        <bgColor rgb="FFD8ECF6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AFAFA"/>
      </patternFill>
    </fill>
    <fill>
      <patternFill patternType="solid">
        <fgColor rgb="FFD9D9D9"/>
        <bgColor rgb="FFD6D6D6"/>
      </patternFill>
    </fill>
    <fill>
      <patternFill patternType="solid">
        <fgColor rgb="FFD6D6D6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FABAB"/>
        <bgColor rgb="FF8FAADC"/>
      </patternFill>
    </fill>
    <fill>
      <patternFill patternType="solid">
        <fgColor rgb="FF8FAADC"/>
        <bgColor rgb="FFAFABAB"/>
      </patternFill>
    </fill>
    <fill>
      <patternFill patternType="solid">
        <fgColor rgb="FFEFEFEF"/>
      </patternFill>
    </fill>
    <fill>
      <patternFill patternType="solid">
        <fgColor rgb="FFF7F3DF"/>
      </patternFill>
    </fill>
  </fills>
  <borders count="7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70" fontId="4" fillId="0" borderId="0" applyBorder="0" applyProtection="0"/>
    <xf numFmtId="9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170" fontId="24" fillId="0" borderId="0" applyBorder="0" applyProtection="0"/>
    <xf numFmtId="9" fontId="24" fillId="0" borderId="0" applyBorder="0" applyProtection="0"/>
  </cellStyleXfs>
  <cellXfs count="270">
    <xf numFmtId="0" fontId="0" fillId="0" borderId="0" xfId="0"/>
    <xf numFmtId="0" fontId="2" fillId="0" borderId="0" xfId="0" applyFont="1"/>
    <xf numFmtId="9" fontId="3" fillId="0" borderId="0" xfId="2" applyFont="1" applyBorder="1" applyAlignment="1" applyProtection="1">
      <alignment horizontal="center" vertical="center"/>
    </xf>
    <xf numFmtId="10" fontId="3" fillId="0" borderId="0" xfId="2" applyNumberFormat="1" applyFont="1" applyBorder="1" applyAlignment="1" applyProtection="1">
      <alignment horizontal="center" vertical="center"/>
    </xf>
    <xf numFmtId="170" fontId="2" fillId="0" borderId="0" xfId="1" applyFont="1" applyBorder="1" applyProtection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3" fontId="6" fillId="0" borderId="0" xfId="0" applyNumberFormat="1" applyFont="1" applyAlignment="1">
      <alignment horizontal="right" vertical="center"/>
    </xf>
    <xf numFmtId="171" fontId="12" fillId="8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9" fontId="14" fillId="0" borderId="5" xfId="2" applyFont="1" applyBorder="1" applyAlignment="1" applyProtection="1">
      <alignment horizontal="center" vertical="center"/>
    </xf>
    <xf numFmtId="10" fontId="14" fillId="0" borderId="5" xfId="2" applyNumberFormat="1" applyFont="1" applyBorder="1" applyAlignment="1" applyProtection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10" fontId="14" fillId="0" borderId="0" xfId="2" applyNumberFormat="1" applyFont="1" applyBorder="1" applyAlignment="1" applyProtection="1">
      <alignment horizontal="center" vertical="center"/>
    </xf>
    <xf numFmtId="9" fontId="14" fillId="0" borderId="0" xfId="2" applyFont="1" applyBorder="1" applyAlignment="1" applyProtection="1">
      <alignment horizontal="center" vertical="center"/>
    </xf>
    <xf numFmtId="0" fontId="13" fillId="0" borderId="9" xfId="0" applyFont="1" applyBorder="1" applyAlignment="1">
      <alignment vertical="center"/>
    </xf>
    <xf numFmtId="0" fontId="14" fillId="2" borderId="11" xfId="0" applyFont="1" applyFill="1" applyBorder="1" applyAlignment="1">
      <alignment horizontal="left" vertical="center"/>
    </xf>
    <xf numFmtId="164" fontId="14" fillId="2" borderId="2" xfId="0" applyNumberFormat="1" applyFont="1" applyFill="1" applyBorder="1" applyAlignment="1">
      <alignment vertical="center"/>
    </xf>
    <xf numFmtId="1" fontId="13" fillId="0" borderId="7" xfId="0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10" fontId="15" fillId="0" borderId="3" xfId="2" applyNumberFormat="1" applyFont="1" applyBorder="1" applyAlignment="1" applyProtection="1">
      <alignment horizontal="center" vertical="center"/>
    </xf>
    <xf numFmtId="10" fontId="16" fillId="4" borderId="14" xfId="2" applyNumberFormat="1" applyFont="1" applyFill="1" applyBorder="1" applyAlignment="1" applyProtection="1">
      <alignment horizontal="center" vertical="center"/>
    </xf>
    <xf numFmtId="9" fontId="16" fillId="4" borderId="14" xfId="2" applyFon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0" fontId="15" fillId="0" borderId="0" xfId="0" applyNumberFormat="1" applyFont="1" applyAlignment="1">
      <alignment horizontal="center" vertical="center"/>
    </xf>
    <xf numFmtId="167" fontId="13" fillId="0" borderId="13" xfId="2" applyNumberFormat="1" applyFont="1" applyBorder="1" applyAlignment="1" applyProtection="1">
      <alignment horizontal="center" vertical="center"/>
    </xf>
    <xf numFmtId="166" fontId="13" fillId="0" borderId="13" xfId="2" applyNumberFormat="1" applyFont="1" applyBorder="1" applyAlignment="1" applyProtection="1">
      <alignment horizontal="center" vertical="center"/>
    </xf>
    <xf numFmtId="10" fontId="13" fillId="5" borderId="14" xfId="2" applyNumberFormat="1" applyFont="1" applyFill="1" applyBorder="1" applyAlignment="1" applyProtection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8" fontId="13" fillId="0" borderId="0" xfId="2" applyNumberFormat="1" applyFont="1" applyBorder="1" applyAlignment="1" applyProtection="1">
      <alignment horizontal="center" vertical="center"/>
    </xf>
    <xf numFmtId="166" fontId="13" fillId="0" borderId="0" xfId="2" applyNumberFormat="1" applyFont="1" applyBorder="1" applyAlignment="1" applyProtection="1">
      <alignment horizontal="center" vertical="center"/>
    </xf>
    <xf numFmtId="169" fontId="13" fillId="0" borderId="0" xfId="2" applyNumberFormat="1" applyFont="1" applyBorder="1" applyAlignment="1" applyProtection="1">
      <alignment horizontal="center" vertical="center"/>
    </xf>
    <xf numFmtId="0" fontId="14" fillId="5" borderId="15" xfId="0" applyFont="1" applyFill="1" applyBorder="1" applyAlignment="1">
      <alignment vertical="center"/>
    </xf>
    <xf numFmtId="0" fontId="14" fillId="5" borderId="15" xfId="0" applyFont="1" applyFill="1" applyBorder="1" applyAlignment="1">
      <alignment horizontal="right" vertical="center"/>
    </xf>
    <xf numFmtId="164" fontId="16" fillId="5" borderId="1" xfId="0" applyNumberFormat="1" applyFont="1" applyFill="1" applyBorder="1" applyAlignment="1">
      <alignment horizontal="center" vertical="center"/>
    </xf>
    <xf numFmtId="10" fontId="14" fillId="5" borderId="16" xfId="2" applyNumberFormat="1" applyFont="1" applyFill="1" applyBorder="1" applyAlignment="1" applyProtection="1">
      <alignment horizontal="center" vertical="center"/>
    </xf>
    <xf numFmtId="164" fontId="16" fillId="5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10" fontId="13" fillId="5" borderId="18" xfId="2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10" fontId="14" fillId="5" borderId="18" xfId="2" applyNumberFormat="1" applyFont="1" applyFill="1" applyBorder="1" applyAlignment="1" applyProtection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164" fontId="13" fillId="0" borderId="0" xfId="0" applyNumberFormat="1" applyFont="1" applyAlignment="1">
      <alignment vertical="center"/>
    </xf>
    <xf numFmtId="9" fontId="13" fillId="0" borderId="0" xfId="2" applyFont="1" applyBorder="1" applyAlignment="1" applyProtection="1">
      <alignment vertical="center"/>
    </xf>
    <xf numFmtId="10" fontId="13" fillId="0" borderId="0" xfId="2" applyNumberFormat="1" applyFont="1" applyBorder="1" applyAlignment="1" applyProtection="1">
      <alignment horizontal="center" vertical="center"/>
    </xf>
    <xf numFmtId="10" fontId="13" fillId="8" borderId="0" xfId="2" applyNumberFormat="1" applyFont="1" applyFill="1" applyBorder="1" applyAlignment="1" applyProtection="1">
      <alignment horizontal="center" vertical="center"/>
    </xf>
    <xf numFmtId="0" fontId="8" fillId="8" borderId="0" xfId="0" applyFont="1" applyFill="1" applyAlignment="1">
      <alignment vertical="center"/>
    </xf>
    <xf numFmtId="9" fontId="16" fillId="4" borderId="34" xfId="2" applyFont="1" applyFill="1" applyBorder="1" applyAlignment="1" applyProtection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10" fontId="13" fillId="5" borderId="29" xfId="2" applyNumberFormat="1" applyFont="1" applyFill="1" applyBorder="1" applyAlignment="1" applyProtection="1">
      <alignment horizontal="center" vertical="center"/>
    </xf>
    <xf numFmtId="164" fontId="13" fillId="5" borderId="31" xfId="0" applyNumberFormat="1" applyFont="1" applyFill="1" applyBorder="1" applyAlignment="1">
      <alignment horizontal="center" vertical="center"/>
    </xf>
    <xf numFmtId="0" fontId="11" fillId="8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3" fillId="3" borderId="0" xfId="3" applyFont="1" applyFill="1" applyAlignment="1" applyProtection="1">
      <alignment horizontal="right" vertical="center" wrapText="1"/>
      <protection locked="0"/>
    </xf>
    <xf numFmtId="4" fontId="11" fillId="0" borderId="0" xfId="0" applyNumberFormat="1" applyFont="1" applyAlignment="1" applyProtection="1">
      <alignment vertical="center" wrapText="1"/>
      <protection locked="0"/>
    </xf>
    <xf numFmtId="0" fontId="22" fillId="8" borderId="0" xfId="0" applyFont="1" applyFill="1" applyAlignment="1" applyProtection="1">
      <alignment vertical="center" wrapText="1"/>
      <protection locked="0"/>
    </xf>
    <xf numFmtId="0" fontId="0" fillId="8" borderId="0" xfId="0" applyFill="1"/>
    <xf numFmtId="0" fontId="13" fillId="8" borderId="0" xfId="0" applyFont="1" applyFill="1"/>
    <xf numFmtId="49" fontId="11" fillId="0" borderId="0" xfId="0" applyNumberFormat="1" applyFont="1" applyAlignment="1" applyProtection="1">
      <alignment horizontal="right" vertical="center"/>
      <protection locked="0"/>
    </xf>
    <xf numFmtId="10" fontId="15" fillId="8" borderId="0" xfId="2" applyNumberFormat="1" applyFont="1" applyFill="1" applyBorder="1" applyAlignment="1" applyProtection="1">
      <alignment horizontal="center" vertical="center"/>
    </xf>
    <xf numFmtId="10" fontId="14" fillId="8" borderId="8" xfId="2" applyNumberFormat="1" applyFont="1" applyFill="1" applyBorder="1" applyAlignment="1" applyProtection="1">
      <alignment horizontal="center" vertical="center"/>
    </xf>
    <xf numFmtId="9" fontId="14" fillId="8" borderId="0" xfId="2" applyFont="1" applyFill="1" applyBorder="1" applyAlignment="1" applyProtection="1">
      <alignment horizontal="center" vertical="center"/>
    </xf>
    <xf numFmtId="10" fontId="14" fillId="8" borderId="0" xfId="2" applyNumberFormat="1" applyFont="1" applyFill="1" applyBorder="1" applyAlignment="1" applyProtection="1">
      <alignment horizontal="center" vertical="center"/>
    </xf>
    <xf numFmtId="9" fontId="14" fillId="8" borderId="9" xfId="2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>
      <alignment vertical="center"/>
    </xf>
    <xf numFmtId="1" fontId="13" fillId="0" borderId="10" xfId="0" applyNumberFormat="1" applyFont="1" applyBorder="1" applyAlignment="1">
      <alignment vertical="center"/>
    </xf>
    <xf numFmtId="171" fontId="15" fillId="0" borderId="10" xfId="2" applyNumberFormat="1" applyFont="1" applyBorder="1" applyAlignment="1" applyProtection="1">
      <alignment vertical="center"/>
    </xf>
    <xf numFmtId="0" fontId="25" fillId="8" borderId="0" xfId="0" applyFont="1" applyFill="1"/>
    <xf numFmtId="0" fontId="26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justify" vertical="center"/>
    </xf>
    <xf numFmtId="0" fontId="28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31" fillId="8" borderId="0" xfId="0" applyFont="1" applyFill="1" applyAlignment="1">
      <alignment horizontal="justify" vertical="center"/>
    </xf>
    <xf numFmtId="0" fontId="26" fillId="8" borderId="0" xfId="0" applyFont="1" applyFill="1" applyAlignment="1">
      <alignment horizontal="left" vertical="center"/>
    </xf>
    <xf numFmtId="0" fontId="31" fillId="8" borderId="0" xfId="0" applyFont="1" applyFill="1" applyAlignment="1">
      <alignment horizontal="left" vertical="center"/>
    </xf>
    <xf numFmtId="174" fontId="32" fillId="8" borderId="0" xfId="0" applyNumberFormat="1" applyFont="1" applyFill="1" applyAlignment="1" applyProtection="1">
      <alignment horizontal="right" vertical="center"/>
      <protection locked="0"/>
    </xf>
    <xf numFmtId="0" fontId="6" fillId="8" borderId="0" xfId="0" applyFont="1" applyFill="1" applyAlignment="1">
      <alignment horizontal="justify" vertical="center"/>
    </xf>
    <xf numFmtId="0" fontId="6" fillId="8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25" fillId="0" borderId="0" xfId="0" applyFont="1"/>
    <xf numFmtId="0" fontId="33" fillId="0" borderId="0" xfId="0" applyFont="1"/>
    <xf numFmtId="0" fontId="8" fillId="0" borderId="0" xfId="0" applyFont="1"/>
    <xf numFmtId="0" fontId="34" fillId="6" borderId="4" xfId="7" applyFont="1" applyFill="1" applyBorder="1" applyAlignment="1">
      <alignment horizontal="right" vertical="top" wrapText="1"/>
    </xf>
    <xf numFmtId="4" fontId="7" fillId="7" borderId="4" xfId="7" applyNumberFormat="1" applyFont="1" applyFill="1" applyBorder="1" applyAlignment="1">
      <alignment horizontal="right" vertical="top" wrapText="1"/>
    </xf>
    <xf numFmtId="165" fontId="7" fillId="7" borderId="4" xfId="7" applyNumberFormat="1" applyFont="1" applyFill="1" applyBorder="1" applyAlignment="1">
      <alignment horizontal="right" vertical="top" wrapText="1"/>
    </xf>
    <xf numFmtId="0" fontId="7" fillId="8" borderId="0" xfId="0" applyFont="1" applyFill="1" applyAlignment="1">
      <alignment horizontal="right" vertical="center"/>
    </xf>
    <xf numFmtId="0" fontId="6" fillId="8" borderId="0" xfId="0" applyFont="1" applyFill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17" fontId="15" fillId="0" borderId="31" xfId="0" applyNumberFormat="1" applyFont="1" applyBorder="1" applyAlignment="1">
      <alignment horizontal="center" vertical="center" wrapText="1"/>
    </xf>
    <xf numFmtId="0" fontId="0" fillId="3" borderId="0" xfId="0" applyFill="1"/>
    <xf numFmtId="0" fontId="36" fillId="3" borderId="0" xfId="0" applyFont="1" applyFill="1"/>
    <xf numFmtId="0" fontId="36" fillId="9" borderId="13" xfId="0" applyFont="1" applyFill="1" applyBorder="1"/>
    <xf numFmtId="0" fontId="37" fillId="3" borderId="0" xfId="0" applyFont="1" applyFill="1"/>
    <xf numFmtId="0" fontId="36" fillId="10" borderId="13" xfId="0" applyFont="1" applyFill="1" applyBorder="1"/>
    <xf numFmtId="0" fontId="6" fillId="8" borderId="19" xfId="0" applyFont="1" applyFill="1" applyBorder="1" applyAlignment="1">
      <alignment vertical="center"/>
    </xf>
    <xf numFmtId="0" fontId="7" fillId="11" borderId="20" xfId="8" applyFont="1" applyFill="1" applyBorder="1" applyAlignment="1">
      <alignment horizontal="right" vertical="center"/>
    </xf>
    <xf numFmtId="0" fontId="7" fillId="8" borderId="20" xfId="8" applyFont="1" applyFill="1" applyBorder="1" applyAlignment="1">
      <alignment vertical="center"/>
    </xf>
    <xf numFmtId="0" fontId="6" fillId="8" borderId="20" xfId="8" applyFont="1" applyFill="1" applyBorder="1" applyAlignment="1">
      <alignment vertical="center"/>
    </xf>
    <xf numFmtId="0" fontId="7" fillId="11" borderId="23" xfId="8" applyFont="1" applyFill="1" applyBorder="1" applyAlignment="1">
      <alignment horizontal="right" vertical="center"/>
    </xf>
    <xf numFmtId="1" fontId="6" fillId="8" borderId="23" xfId="8" applyNumberFormat="1" applyFont="1" applyFill="1" applyBorder="1" applyAlignment="1">
      <alignment horizontal="left" vertical="center"/>
    </xf>
    <xf numFmtId="0" fontId="6" fillId="8" borderId="20" xfId="0" applyFont="1" applyFill="1" applyBorder="1" applyAlignment="1">
      <alignment vertical="center"/>
    </xf>
    <xf numFmtId="0" fontId="8" fillId="8" borderId="20" xfId="0" applyFont="1" applyFill="1" applyBorder="1" applyAlignment="1">
      <alignment vertical="center"/>
    </xf>
    <xf numFmtId="1" fontId="7" fillId="8" borderId="20" xfId="8" applyNumberFormat="1" applyFont="1" applyFill="1" applyBorder="1" applyAlignment="1">
      <alignment horizontal="center" vertical="center"/>
    </xf>
    <xf numFmtId="0" fontId="6" fillId="8" borderId="21" xfId="8" applyFont="1" applyFill="1" applyBorder="1" applyAlignment="1">
      <alignment vertical="center"/>
    </xf>
    <xf numFmtId="0" fontId="6" fillId="8" borderId="22" xfId="0" applyFont="1" applyFill="1" applyBorder="1" applyAlignment="1">
      <alignment vertical="center"/>
    </xf>
    <xf numFmtId="0" fontId="6" fillId="8" borderId="23" xfId="8" applyFont="1" applyFill="1" applyBorder="1" applyAlignment="1">
      <alignment vertical="center"/>
    </xf>
    <xf numFmtId="0" fontId="6" fillId="8" borderId="23" xfId="0" applyFont="1" applyFill="1" applyBorder="1" applyAlignment="1">
      <alignment vertical="center"/>
    </xf>
    <xf numFmtId="0" fontId="7" fillId="8" borderId="23" xfId="8" applyFont="1" applyFill="1" applyBorder="1" applyAlignment="1">
      <alignment horizontal="right" vertical="center"/>
    </xf>
    <xf numFmtId="4" fontId="6" fillId="8" borderId="23" xfId="8" applyNumberFormat="1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vertical="center"/>
    </xf>
    <xf numFmtId="0" fontId="6" fillId="8" borderId="23" xfId="8" applyFont="1" applyFill="1" applyBorder="1" applyAlignment="1">
      <alignment horizontal="center" vertical="center"/>
    </xf>
    <xf numFmtId="0" fontId="6" fillId="8" borderId="24" xfId="8" applyFont="1" applyFill="1" applyBorder="1" applyAlignment="1">
      <alignment horizontal="left" vertical="center"/>
    </xf>
    <xf numFmtId="10" fontId="6" fillId="8" borderId="23" xfId="8" applyNumberFormat="1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right" vertical="center"/>
    </xf>
    <xf numFmtId="0" fontId="6" fillId="8" borderId="25" xfId="0" applyFont="1" applyFill="1" applyBorder="1" applyAlignment="1">
      <alignment vertical="center"/>
    </xf>
    <xf numFmtId="0" fontId="7" fillId="11" borderId="26" xfId="8" applyFont="1" applyFill="1" applyBorder="1" applyAlignment="1">
      <alignment horizontal="right" vertical="center"/>
    </xf>
    <xf numFmtId="0" fontId="8" fillId="8" borderId="26" xfId="0" applyFont="1" applyFill="1" applyBorder="1" applyAlignment="1">
      <alignment vertical="center"/>
    </xf>
    <xf numFmtId="0" fontId="7" fillId="8" borderId="26" xfId="8" applyFont="1" applyFill="1" applyBorder="1" applyAlignment="1">
      <alignment horizontal="right" vertical="center"/>
    </xf>
    <xf numFmtId="17" fontId="6" fillId="8" borderId="26" xfId="8" applyNumberFormat="1" applyFont="1" applyFill="1" applyBorder="1" applyAlignment="1">
      <alignment vertical="center"/>
    </xf>
    <xf numFmtId="172" fontId="6" fillId="8" borderId="27" xfId="0" applyNumberFormat="1" applyFont="1" applyFill="1" applyBorder="1" applyAlignment="1">
      <alignment vertical="center"/>
    </xf>
    <xf numFmtId="0" fontId="0" fillId="0" borderId="37" xfId="0" applyBorder="1"/>
    <xf numFmtId="0" fontId="0" fillId="0" borderId="0" xfId="0" applyAlignment="1">
      <alignment horizontal="center"/>
    </xf>
    <xf numFmtId="0" fontId="0" fillId="0" borderId="38" xfId="0" applyBorder="1"/>
    <xf numFmtId="0" fontId="39" fillId="2" borderId="43" xfId="5" applyFont="1" applyFill="1" applyBorder="1" applyAlignment="1">
      <alignment horizontal="center" vertical="center" wrapText="1"/>
    </xf>
    <xf numFmtId="0" fontId="40" fillId="0" borderId="0" xfId="0" applyFont="1"/>
    <xf numFmtId="0" fontId="32" fillId="13" borderId="4" xfId="0" applyFont="1" applyFill="1" applyBorder="1" applyAlignment="1">
      <alignment horizontal="right" vertical="top" wrapText="1"/>
    </xf>
    <xf numFmtId="4" fontId="32" fillId="13" borderId="4" xfId="0" applyNumberFormat="1" applyFont="1" applyFill="1" applyBorder="1" applyAlignment="1">
      <alignment horizontal="right" vertical="top" wrapText="1"/>
    </xf>
    <xf numFmtId="0" fontId="40" fillId="14" borderId="44" xfId="0" applyFont="1" applyFill="1" applyBorder="1"/>
    <xf numFmtId="0" fontId="40" fillId="14" borderId="45" xfId="0" applyFont="1" applyFill="1" applyBorder="1"/>
    <xf numFmtId="0" fontId="41" fillId="14" borderId="45" xfId="0" applyFont="1" applyFill="1" applyBorder="1" applyAlignment="1">
      <alignment horizontal="left" vertical="top" wrapText="1"/>
    </xf>
    <xf numFmtId="0" fontId="41" fillId="14" borderId="45" xfId="0" applyFont="1" applyFill="1" applyBorder="1" applyAlignment="1">
      <alignment horizontal="center" vertical="top" wrapText="1"/>
    </xf>
    <xf numFmtId="4" fontId="40" fillId="14" borderId="46" xfId="0" applyNumberFormat="1" applyFont="1" applyFill="1" applyBorder="1" applyAlignment="1">
      <alignment horizontal="center"/>
    </xf>
    <xf numFmtId="0" fontId="42" fillId="3" borderId="0" xfId="0" applyFont="1" applyFill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vertical="center" wrapText="1"/>
    </xf>
    <xf numFmtId="0" fontId="44" fillId="15" borderId="41" xfId="0" applyFont="1" applyFill="1" applyBorder="1" applyAlignment="1">
      <alignment horizontal="center"/>
    </xf>
    <xf numFmtId="0" fontId="44" fillId="15" borderId="48" xfId="0" applyFon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Border="1" applyAlignment="1">
      <alignment horizontal="center"/>
    </xf>
    <xf numFmtId="2" fontId="44" fillId="16" borderId="40" xfId="0" applyNumberFormat="1" applyFont="1" applyFill="1" applyBorder="1" applyAlignment="1">
      <alignment horizontal="center"/>
    </xf>
    <xf numFmtId="0" fontId="44" fillId="16" borderId="42" xfId="0" applyFont="1" applyFill="1" applyBorder="1" applyAlignment="1">
      <alignment horizontal="center"/>
    </xf>
    <xf numFmtId="0" fontId="45" fillId="3" borderId="0" xfId="0" applyFont="1" applyFill="1"/>
    <xf numFmtId="0" fontId="46" fillId="3" borderId="0" xfId="0" applyFont="1" applyFill="1"/>
    <xf numFmtId="0" fontId="28" fillId="8" borderId="0" xfId="0" applyFont="1" applyFill="1" applyAlignment="1">
      <alignment horizontal="center" vertical="center" wrapText="1"/>
    </xf>
    <xf numFmtId="4" fontId="18" fillId="7" borderId="4" xfId="0" applyNumberFormat="1" applyFont="1" applyFill="1" applyBorder="1" applyAlignment="1">
      <alignment horizontal="right" vertical="top" wrapText="1"/>
    </xf>
    <xf numFmtId="165" fontId="18" fillId="7" borderId="4" xfId="0" applyNumberFormat="1" applyFont="1" applyFill="1" applyBorder="1" applyAlignment="1">
      <alignment horizontal="right" vertical="top" wrapText="1"/>
    </xf>
    <xf numFmtId="0" fontId="47" fillId="13" borderId="4" xfId="0" applyFont="1" applyFill="1" applyBorder="1" applyAlignment="1">
      <alignment horizontal="right" vertical="top" wrapText="1"/>
    </xf>
    <xf numFmtId="0" fontId="47" fillId="13" borderId="4" xfId="0" applyFont="1" applyFill="1" applyBorder="1" applyAlignment="1">
      <alignment horizontal="left" vertical="top" wrapText="1"/>
    </xf>
    <xf numFmtId="0" fontId="47" fillId="13" borderId="4" xfId="0" applyFont="1" applyFill="1" applyBorder="1" applyAlignment="1">
      <alignment horizontal="center" vertical="top" wrapText="1"/>
    </xf>
    <xf numFmtId="0" fontId="47" fillId="17" borderId="4" xfId="0" applyFont="1" applyFill="1" applyBorder="1" applyAlignment="1">
      <alignment horizontal="right" vertical="top" wrapText="1"/>
    </xf>
    <xf numFmtId="0" fontId="47" fillId="17" borderId="4" xfId="0" applyFont="1" applyFill="1" applyBorder="1" applyAlignment="1">
      <alignment horizontal="left" vertical="top" wrapText="1"/>
    </xf>
    <xf numFmtId="0" fontId="47" fillId="17" borderId="4" xfId="0" applyFont="1" applyFill="1" applyBorder="1" applyAlignment="1">
      <alignment horizontal="center" vertical="top" wrapText="1"/>
    </xf>
    <xf numFmtId="0" fontId="48" fillId="18" borderId="4" xfId="0" applyFont="1" applyFill="1" applyBorder="1" applyAlignment="1">
      <alignment horizontal="right" vertical="top" wrapText="1"/>
    </xf>
    <xf numFmtId="0" fontId="48" fillId="18" borderId="4" xfId="0" applyFont="1" applyFill="1" applyBorder="1" applyAlignment="1">
      <alignment horizontal="left" vertical="top" wrapText="1"/>
    </xf>
    <xf numFmtId="0" fontId="48" fillId="18" borderId="4" xfId="0" applyFont="1" applyFill="1" applyBorder="1" applyAlignment="1">
      <alignment horizontal="center" vertical="top" wrapText="1"/>
    </xf>
    <xf numFmtId="4" fontId="47" fillId="13" borderId="4" xfId="0" applyNumberFormat="1" applyFont="1" applyFill="1" applyBorder="1" applyAlignment="1">
      <alignment horizontal="right" vertical="top" wrapText="1"/>
    </xf>
    <xf numFmtId="10" fontId="16" fillId="4" borderId="53" xfId="2" applyNumberFormat="1" applyFont="1" applyFill="1" applyBorder="1" applyAlignment="1" applyProtection="1">
      <alignment horizontal="center" vertical="center"/>
    </xf>
    <xf numFmtId="10" fontId="13" fillId="5" borderId="53" xfId="2" applyNumberFormat="1" applyFont="1" applyFill="1" applyBorder="1" applyAlignment="1" applyProtection="1">
      <alignment horizontal="center" vertical="center"/>
    </xf>
    <xf numFmtId="10" fontId="14" fillId="5" borderId="15" xfId="2" applyNumberFormat="1" applyFont="1" applyFill="1" applyBorder="1" applyAlignment="1" applyProtection="1">
      <alignment horizontal="center" vertical="center"/>
    </xf>
    <xf numFmtId="10" fontId="13" fillId="5" borderId="0" xfId="2" applyNumberFormat="1" applyFont="1" applyFill="1" applyBorder="1" applyAlignment="1" applyProtection="1">
      <alignment horizontal="center" vertical="center"/>
    </xf>
    <xf numFmtId="10" fontId="14" fillId="5" borderId="0" xfId="2" applyNumberFormat="1" applyFont="1" applyFill="1" applyBorder="1" applyAlignment="1" applyProtection="1">
      <alignment horizontal="center" vertical="center"/>
    </xf>
    <xf numFmtId="10" fontId="13" fillId="5" borderId="30" xfId="2" applyNumberFormat="1" applyFont="1" applyFill="1" applyBorder="1" applyAlignment="1" applyProtection="1">
      <alignment horizontal="center" vertical="center"/>
    </xf>
    <xf numFmtId="0" fontId="14" fillId="8" borderId="55" xfId="0" applyFont="1" applyFill="1" applyBorder="1" applyAlignment="1">
      <alignment vertical="center"/>
    </xf>
    <xf numFmtId="10" fontId="14" fillId="8" borderId="55" xfId="2" applyNumberFormat="1" applyFont="1" applyFill="1" applyBorder="1" applyAlignment="1" applyProtection="1">
      <alignment horizontal="center" vertical="center"/>
    </xf>
    <xf numFmtId="9" fontId="14" fillId="8" borderId="55" xfId="2" applyFont="1" applyFill="1" applyBorder="1" applyAlignment="1" applyProtection="1">
      <alignment horizontal="center" vertical="center"/>
    </xf>
    <xf numFmtId="9" fontId="14" fillId="8" borderId="56" xfId="2" applyFont="1" applyFill="1" applyBorder="1" applyAlignment="1" applyProtection="1">
      <alignment horizontal="center" vertical="center"/>
    </xf>
    <xf numFmtId="10" fontId="14" fillId="8" borderId="57" xfId="2" applyNumberFormat="1" applyFont="1" applyFill="1" applyBorder="1" applyAlignment="1" applyProtection="1">
      <alignment horizontal="center" vertical="center"/>
    </xf>
    <xf numFmtId="9" fontId="14" fillId="8" borderId="58" xfId="2" applyFont="1" applyFill="1" applyBorder="1" applyAlignment="1" applyProtection="1">
      <alignment horizontal="center" vertical="center"/>
    </xf>
    <xf numFmtId="4" fontId="13" fillId="8" borderId="0" xfId="0" applyNumberFormat="1" applyFont="1" applyFill="1" applyAlignment="1">
      <alignment horizontal="center" vertical="center"/>
    </xf>
    <xf numFmtId="9" fontId="14" fillId="8" borderId="38" xfId="2" applyFont="1" applyFill="1" applyBorder="1" applyAlignment="1" applyProtection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left" vertical="center" wrapText="1"/>
    </xf>
    <xf numFmtId="9" fontId="16" fillId="4" borderId="61" xfId="2" applyFont="1" applyFill="1" applyBorder="1" applyAlignment="1" applyProtection="1">
      <alignment horizontal="center" vertical="center"/>
    </xf>
    <xf numFmtId="0" fontId="13" fillId="0" borderId="62" xfId="0" applyFont="1" applyBorder="1" applyAlignment="1">
      <alignment horizontal="center" vertical="center"/>
    </xf>
    <xf numFmtId="164" fontId="13" fillId="0" borderId="61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5" borderId="63" xfId="0" applyFont="1" applyFill="1" applyBorder="1" applyAlignment="1">
      <alignment vertical="center"/>
    </xf>
    <xf numFmtId="164" fontId="16" fillId="5" borderId="64" xfId="0" applyNumberFormat="1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right" vertical="center"/>
    </xf>
    <xf numFmtId="10" fontId="13" fillId="5" borderId="0" xfId="0" applyNumberFormat="1" applyFont="1" applyFill="1" applyAlignment="1">
      <alignment horizontal="center" vertical="center"/>
    </xf>
    <xf numFmtId="164" fontId="15" fillId="5" borderId="38" xfId="0" applyNumberFormat="1" applyFont="1" applyFill="1" applyBorder="1" applyAlignment="1">
      <alignment horizontal="center" vertical="center"/>
    </xf>
    <xf numFmtId="164" fontId="16" fillId="5" borderId="38" xfId="0" applyNumberFormat="1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vertical="center"/>
    </xf>
    <xf numFmtId="0" fontId="13" fillId="5" borderId="66" xfId="0" applyFont="1" applyFill="1" applyBorder="1" applyAlignment="1">
      <alignment vertical="center" wrapText="1"/>
    </xf>
    <xf numFmtId="0" fontId="14" fillId="5" borderId="66" xfId="0" applyFont="1" applyFill="1" applyBorder="1" applyAlignment="1">
      <alignment horizontal="right" vertical="center"/>
    </xf>
    <xf numFmtId="9" fontId="13" fillId="5" borderId="66" xfId="2" applyFont="1" applyFill="1" applyBorder="1" applyAlignment="1" applyProtection="1">
      <alignment vertical="center"/>
    </xf>
    <xf numFmtId="164" fontId="16" fillId="5" borderId="67" xfId="0" applyNumberFormat="1" applyFont="1" applyFill="1" applyBorder="1" applyAlignment="1">
      <alignment horizontal="center" vertical="center"/>
    </xf>
    <xf numFmtId="10" fontId="13" fillId="5" borderId="68" xfId="2" applyNumberFormat="1" applyFont="1" applyFill="1" applyBorder="1" applyAlignment="1" applyProtection="1">
      <alignment horizontal="center" vertical="center"/>
    </xf>
    <xf numFmtId="164" fontId="13" fillId="5" borderId="67" xfId="0" applyNumberFormat="1" applyFont="1" applyFill="1" applyBorder="1" applyAlignment="1">
      <alignment horizontal="center" vertical="center"/>
    </xf>
    <xf numFmtId="164" fontId="13" fillId="5" borderId="69" xfId="0" applyNumberFormat="1" applyFont="1" applyFill="1" applyBorder="1" applyAlignment="1">
      <alignment horizontal="center" vertical="center"/>
    </xf>
    <xf numFmtId="175" fontId="13" fillId="0" borderId="28" xfId="0" applyNumberFormat="1" applyFont="1" applyBorder="1" applyAlignment="1">
      <alignment horizontal="center" vertical="center"/>
    </xf>
    <xf numFmtId="171" fontId="6" fillId="8" borderId="23" xfId="8" applyNumberFormat="1" applyFont="1" applyFill="1" applyBorder="1" applyAlignment="1">
      <alignment horizontal="center" vertical="center"/>
    </xf>
    <xf numFmtId="171" fontId="6" fillId="8" borderId="24" xfId="8" applyNumberFormat="1" applyFont="1" applyFill="1" applyBorder="1" applyAlignment="1">
      <alignment horizontal="center" vertical="center"/>
    </xf>
    <xf numFmtId="0" fontId="6" fillId="8" borderId="26" xfId="8" applyFont="1" applyFill="1" applyBorder="1" applyAlignment="1">
      <alignment horizontal="center" vertical="center" wrapText="1"/>
    </xf>
    <xf numFmtId="0" fontId="7" fillId="7" borderId="4" xfId="7" applyFont="1" applyFill="1" applyBorder="1" applyAlignment="1">
      <alignment horizontal="left" vertical="top" wrapText="1"/>
    </xf>
    <xf numFmtId="0" fontId="18" fillId="7" borderId="4" xfId="0" applyFont="1" applyFill="1" applyBorder="1" applyAlignment="1">
      <alignment horizontal="left" vertical="top" wrapText="1"/>
    </xf>
    <xf numFmtId="0" fontId="34" fillId="6" borderId="0" xfId="7" applyFont="1" applyFill="1" applyAlignment="1">
      <alignment horizontal="center" wrapText="1"/>
    </xf>
    <xf numFmtId="0" fontId="35" fillId="0" borderId="0" xfId="7" applyFont="1"/>
    <xf numFmtId="0" fontId="34" fillId="6" borderId="4" xfId="7" applyFont="1" applyFill="1" applyBorder="1" applyAlignment="1">
      <alignment horizontal="left" vertical="top" wrapText="1"/>
    </xf>
    <xf numFmtId="0" fontId="39" fillId="2" borderId="40" xfId="5" applyFont="1" applyFill="1" applyBorder="1" applyAlignment="1">
      <alignment horizontal="center" vertical="center" wrapText="1"/>
    </xf>
    <xf numFmtId="0" fontId="39" fillId="2" borderId="42" xfId="5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38" fillId="12" borderId="36" xfId="3" applyFont="1" applyFill="1" applyBorder="1" applyAlignment="1">
      <alignment horizontal="center" vertical="center" wrapText="1"/>
    </xf>
    <xf numFmtId="0" fontId="39" fillId="2" borderId="39" xfId="5" applyFont="1" applyFill="1" applyBorder="1" applyAlignment="1">
      <alignment horizontal="center" vertical="center" wrapText="1"/>
    </xf>
    <xf numFmtId="0" fontId="39" fillId="2" borderId="41" xfId="5" applyFont="1" applyFill="1" applyBorder="1" applyAlignment="1">
      <alignment horizontal="center" vertical="center" wrapText="1"/>
    </xf>
    <xf numFmtId="0" fontId="44" fillId="15" borderId="47" xfId="0" applyFont="1" applyFill="1" applyBorder="1" applyAlignment="1">
      <alignment horizontal="center"/>
    </xf>
    <xf numFmtId="0" fontId="38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center" vertical="center" wrapText="1"/>
    </xf>
    <xf numFmtId="0" fontId="44" fillId="16" borderId="39" xfId="0" applyFont="1" applyFill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1" xfId="0" applyBorder="1" applyAlignment="1">
      <alignment horizontal="center"/>
    </xf>
    <xf numFmtId="171" fontId="19" fillId="0" borderId="30" xfId="8" applyNumberFormat="1" applyFont="1" applyBorder="1" applyAlignment="1">
      <alignment horizontal="left" vertical="center"/>
    </xf>
    <xf numFmtId="171" fontId="19" fillId="0" borderId="35" xfId="8" applyNumberFormat="1" applyFont="1" applyBorder="1" applyAlignment="1">
      <alignment horizontal="left" vertical="center"/>
    </xf>
    <xf numFmtId="171" fontId="22" fillId="8" borderId="0" xfId="0" applyNumberFormat="1" applyFont="1" applyFill="1" applyAlignment="1" applyProtection="1">
      <alignment horizontal="right" vertical="center"/>
      <protection locked="0"/>
    </xf>
    <xf numFmtId="0" fontId="12" fillId="8" borderId="0" xfId="0" applyFont="1" applyFill="1" applyAlignment="1" applyProtection="1">
      <alignment horizontal="center" vertical="center" wrapText="1"/>
      <protection locked="0"/>
    </xf>
    <xf numFmtId="0" fontId="17" fillId="8" borderId="0" xfId="0" applyFont="1" applyFill="1" applyAlignment="1" applyProtection="1">
      <alignment horizontal="center" vertical="center" wrapText="1"/>
      <protection locked="0"/>
    </xf>
    <xf numFmtId="0" fontId="18" fillId="8" borderId="0" xfId="0" applyFont="1" applyFill="1" applyAlignment="1" applyProtection="1">
      <alignment horizontal="center" vertical="center" wrapText="1"/>
      <protection locked="0"/>
    </xf>
    <xf numFmtId="0" fontId="49" fillId="8" borderId="0" xfId="0" applyFont="1" applyFill="1" applyAlignment="1" applyProtection="1">
      <alignment horizontal="center" vertical="center" wrapText="1"/>
      <protection locked="0"/>
    </xf>
    <xf numFmtId="0" fontId="50" fillId="8" borderId="0" xfId="0" applyFont="1" applyFill="1" applyAlignment="1" applyProtection="1">
      <alignment horizontal="center" vertical="center" wrapText="1"/>
      <protection locked="0"/>
    </xf>
    <xf numFmtId="0" fontId="19" fillId="8" borderId="0" xfId="0" applyFont="1" applyFill="1" applyAlignment="1" applyProtection="1">
      <alignment horizontal="center" vertical="center" wrapText="1"/>
      <protection locked="0"/>
    </xf>
    <xf numFmtId="0" fontId="20" fillId="8" borderId="0" xfId="0" applyFont="1" applyFill="1" applyAlignment="1" applyProtection="1">
      <alignment horizontal="center" vertical="center" wrapText="1"/>
      <protection locked="0"/>
    </xf>
    <xf numFmtId="0" fontId="11" fillId="8" borderId="0" xfId="0" applyFont="1" applyFill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left" vertical="center" wrapText="1"/>
    </xf>
    <xf numFmtId="1" fontId="14" fillId="4" borderId="32" xfId="2" applyNumberFormat="1" applyFont="1" applyFill="1" applyBorder="1" applyAlignment="1" applyProtection="1">
      <alignment horizontal="center" vertical="center"/>
    </xf>
    <xf numFmtId="1" fontId="14" fillId="4" borderId="33" xfId="2" applyNumberFormat="1" applyFont="1" applyFill="1" applyBorder="1" applyAlignment="1" applyProtection="1">
      <alignment horizontal="center" vertical="center"/>
    </xf>
    <xf numFmtId="1" fontId="14" fillId="4" borderId="60" xfId="2" applyNumberFormat="1" applyFont="1" applyFill="1" applyBorder="1" applyAlignment="1" applyProtection="1">
      <alignment horizontal="center" vertical="center"/>
    </xf>
    <xf numFmtId="1" fontId="14" fillId="4" borderId="52" xfId="2" applyNumberFormat="1" applyFont="1" applyFill="1" applyBorder="1" applyAlignment="1" applyProtection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8" borderId="54" xfId="0" applyFont="1" applyFill="1" applyBorder="1" applyAlignment="1">
      <alignment horizontal="center" vertical="center"/>
    </xf>
    <xf numFmtId="0" fontId="14" fillId="8" borderId="55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164" fontId="14" fillId="2" borderId="16" xfId="0" applyNumberFormat="1" applyFont="1" applyFill="1" applyBorder="1" applyAlignment="1">
      <alignment horizontal="left" vertical="center"/>
    </xf>
    <xf numFmtId="164" fontId="14" fillId="2" borderId="17" xfId="0" applyNumberFormat="1" applyFont="1" applyFill="1" applyBorder="1" applyAlignment="1">
      <alignment horizontal="left" vertical="center"/>
    </xf>
    <xf numFmtId="1" fontId="13" fillId="0" borderId="29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</cellXfs>
  <cellStyles count="11">
    <cellStyle name="Moeda" xfId="1" builtinId="4"/>
    <cellStyle name="Moeda 2" xfId="9" xr:uid="{BA64730F-BECF-4B15-8567-39ACF2B5F0A1}"/>
    <cellStyle name="Normal" xfId="0" builtinId="0"/>
    <cellStyle name="Normal 11" xfId="7" xr:uid="{B3A5D950-430D-4FE4-9C78-9546DA0C49D7}"/>
    <cellStyle name="Normal 2" xfId="4" xr:uid="{00000000-0005-0000-0000-000007000000}"/>
    <cellStyle name="Normal 2 4" xfId="8" xr:uid="{6B26AD6D-C867-4347-9CCB-C548EE44A9B6}"/>
    <cellStyle name="Normal 3" xfId="5" xr:uid="{00000000-0005-0000-0000-000008000000}"/>
    <cellStyle name="Normal 4" xfId="3" xr:uid="{00000000-0005-0000-0000-000006000000}"/>
    <cellStyle name="Normal 6" xfId="6" xr:uid="{00000000-0005-0000-0000-000009000000}"/>
    <cellStyle name="Porcentagem" xfId="2" builtinId="5"/>
    <cellStyle name="Porcentagem 2" xfId="10" xr:uid="{1F957EB8-0DD2-41B6-BE40-D6E976951F01}"/>
  </cellStyles>
  <dxfs count="16">
    <dxf>
      <font>
        <sz val="11"/>
        <color rgb="FF000000"/>
        <name val="Calibri"/>
        <family val="2"/>
        <charset val="1"/>
      </font>
      <alignment horizontal="general" vertical="bottom" textRotation="0" wrapText="0" indent="0" shrinkToFit="0"/>
    </dxf>
    <dxf>
      <font>
        <sz val="11"/>
        <color rgb="FF000000"/>
        <name val="Calibri"/>
        <family val="2"/>
        <charset val="1"/>
      </font>
      <alignment horizontal="general" vertical="bottom" textRotation="0" wrapText="0" indent="0" shrinkToFit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center" textRotation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78787"/>
      <rgbColor rgb="FF9999FF"/>
      <rgbColor rgb="FFBE4B48"/>
      <rgbColor rgb="FFF2F2F2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8ECF6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3640848474945"/>
          <c:y val="1.189707997469759E-2"/>
          <c:w val="0.85446132420260656"/>
          <c:h val="0.79772635544194803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Resumo!$K$20</c:f>
              <c:strCache>
                <c:ptCount val="1"/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circle"/>
            <c:size val="7"/>
            <c:spPr>
              <a:solidFill>
                <a:srgbClr val="BE4B48"/>
              </a:solidFill>
            </c:spPr>
          </c:marker>
          <c:dLbls>
            <c:dLbl>
              <c:idx val="1"/>
              <c:layout>
                <c:manualLayout>
                  <c:x val="-0.17749869178440611"/>
                  <c:y val="-3.8525385281345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2D-48B5-B0A0-1BF4AD55AD46}"/>
                </c:ext>
              </c:extLst>
            </c:dLbl>
            <c:dLbl>
              <c:idx val="2"/>
              <c:layout>
                <c:manualLayout>
                  <c:x val="-0.18796441653584511"/>
                  <c:y val="-3.4020156111511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2D-48B5-B0A0-1BF4AD55AD46}"/>
                </c:ext>
              </c:extLst>
            </c:dLbl>
            <c:dLbl>
              <c:idx val="3"/>
              <c:layout>
                <c:manualLayout>
                  <c:x val="-0.18587127158555738"/>
                  <c:y val="-3.1767541526595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2D-48B5-B0A0-1BF4AD55AD46}"/>
                </c:ext>
              </c:extLst>
            </c:dLbl>
            <c:dLbl>
              <c:idx val="4"/>
              <c:layout>
                <c:manualLayout>
                  <c:x val="-6.0701203558346413E-2"/>
                  <c:y val="-2.951492694167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2D-48B5-B0A0-1BF4AD55AD4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Resumo!$J$21:$J$25</c:f>
              <c:numCache>
                <c:formatCode>General</c:formatCode>
                <c:ptCount val="5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Resumo!$K$21:$K$25</c:f>
              <c:numCache>
                <c:formatCode>_-"R$ "* #,##0.00_-;"-R$ "* #,##0.00_-;_-"R$ "* \-??_-;_-@_-</c:formatCode>
                <c:ptCount val="5"/>
                <c:pt idx="0">
                  <c:v>0</c:v>
                </c:pt>
                <c:pt idx="1">
                  <c:v>121253.12349019002</c:v>
                </c:pt>
                <c:pt idx="2">
                  <c:v>257654.42834874001</c:v>
                </c:pt>
                <c:pt idx="3">
                  <c:v>394546.04672872002</c:v>
                </c:pt>
                <c:pt idx="4">
                  <c:v>457430.21772700001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CD-476E-AF58-5B8152935FE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4681984"/>
        <c:axId val="97694365"/>
      </c:scatterChart>
      <c:valAx>
        <c:axId val="24681984"/>
        <c:scaling>
          <c:orientation val="minMax"/>
          <c:max val="120"/>
          <c:min val="0"/>
        </c:scaling>
        <c:delete val="0"/>
        <c:axPos val="b"/>
        <c:title>
          <c:tx>
            <c:rich>
              <a:bodyPr rot="0"/>
              <a:lstStyle/>
              <a:p>
                <a:pPr>
                  <a:defRPr lang="pt-BR" sz="1000" b="1" strike="noStrike" spc="-1">
                    <a:solidFill>
                      <a:srgbClr val="000000"/>
                    </a:solidFill>
                    <a:latin typeface="+mn-lt"/>
                  </a:defRPr>
                </a:pPr>
                <a:r>
                  <a:rPr lang="pt-BR" sz="1000" b="1" strike="noStrike" spc="-1">
                    <a:solidFill>
                      <a:srgbClr val="000000"/>
                    </a:solidFill>
                    <a:latin typeface="+mn-lt"/>
                  </a:rPr>
                  <a:t>DIAS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cross"/>
        <c:minorTickMark val="in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97694365"/>
        <c:crossesAt val="0"/>
        <c:crossBetween val="midCat"/>
        <c:majorUnit val="30"/>
        <c:minorUnit val="15"/>
      </c:valAx>
      <c:valAx>
        <c:axId val="97694365"/>
        <c:scaling>
          <c:orientation val="minMax"/>
          <c:min val="0"/>
        </c:scaling>
        <c:delete val="0"/>
        <c:axPos val="l"/>
        <c:numFmt formatCode="_-&quot;R$ &quot;* #,##0.00_-;&quot;-R$ &quot;* #,##0.00_-;_-&quot;R$ &quot;* \-??_-;_-@_-" sourceLinked="0"/>
        <c:majorTickMark val="cross"/>
        <c:minorTickMark val="cross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24681984"/>
        <c:crossesAt val="0"/>
        <c:crossBetween val="midCat"/>
      </c:valAx>
      <c:spPr>
        <a:solidFill>
          <a:srgbClr val="FFFFFF"/>
        </a:solidFill>
        <a:ln w="0">
          <a:noFill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2360061</xdr:colOff>
      <xdr:row>0</xdr:row>
      <xdr:rowOff>22412</xdr:rowOff>
    </xdr:from>
    <xdr:to>
      <xdr:col>1</xdr:col>
      <xdr:colOff>3023347</xdr:colOff>
      <xdr:row>3</xdr:row>
      <xdr:rowOff>187801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09B6863-3FD3-48A1-93B6-78BC7170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5" t="-87" r="-95" b="-87"/>
        <a:stretch>
          <a:fillRect/>
        </a:stretch>
      </xdr:blipFill>
      <xdr:spPr bwMode="auto">
        <a:xfrm>
          <a:off x="3579261" y="22412"/>
          <a:ext cx="663286" cy="736889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967856</xdr:colOff>
      <xdr:row>42</xdr:row>
      <xdr:rowOff>13249</xdr:rowOff>
    </xdr:from>
    <xdr:to>
      <xdr:col>1</xdr:col>
      <xdr:colOff>3788833</xdr:colOff>
      <xdr:row>49</xdr:row>
      <xdr:rowOff>162732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8981B9A5-481E-469F-9761-BE2A9C4F0EC9}"/>
            </a:ext>
          </a:extLst>
        </xdr:cNvPr>
        <xdr:cNvGrpSpPr/>
      </xdr:nvGrpSpPr>
      <xdr:grpSpPr>
        <a:xfrm>
          <a:off x="1549939" y="8670416"/>
          <a:ext cx="2820977" cy="1482983"/>
          <a:chOff x="893639" y="10537643"/>
          <a:chExt cx="3527462" cy="1577836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18BF2753-DBF2-4CDD-BB96-A91B40919B46}"/>
              </a:ext>
            </a:extLst>
          </xdr:cNvPr>
          <xdr:cNvSpPr>
            <a:spLocks/>
          </xdr:cNvSpPr>
        </xdr:nvSpPr>
        <xdr:spPr>
          <a:xfrm>
            <a:off x="1368622" y="10537643"/>
            <a:ext cx="2651124" cy="1072515"/>
          </a:xfrm>
          <a:prstGeom prst="rect">
            <a:avLst/>
          </a:prstGeom>
          <a:noFill/>
          <a:ln w="12700" cap="flat" cmpd="sng" algn="ctr">
            <a:solidFill>
              <a:schemeClr val="bg2">
                <a:lumMod val="90000"/>
              </a:schemeClr>
            </a:solidFill>
            <a:prstDash val="solid"/>
            <a:miter lim="800000"/>
          </a:ln>
          <a:effectLst/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8" name="CaixaDeTexto 7">
            <a:extLst>
              <a:ext uri="{FF2B5EF4-FFF2-40B4-BE49-F238E27FC236}">
                <a16:creationId xmlns:a16="http://schemas.microsoft.com/office/drawing/2014/main" id="{87F5C8D3-63F4-42F3-9FE0-45C67BB3ADC8}"/>
              </a:ext>
            </a:extLst>
          </xdr:cNvPr>
          <xdr:cNvSpPr txBox="1"/>
        </xdr:nvSpPr>
        <xdr:spPr>
          <a:xfrm>
            <a:off x="893639" y="11610158"/>
            <a:ext cx="3527462" cy="50532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pt-BR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CARLOS EDUARDO CURSINO BATISTA – Capitão</a:t>
            </a:r>
          </a:p>
          <a:p>
            <a:pPr algn="ctr"/>
            <a:r>
              <a:rPr lang="pt-BR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Chefe da Seção de Projetos da CRO 5</a:t>
            </a:r>
            <a:endParaRPr lang="pt-BR" sz="8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</xdr:col>
      <xdr:colOff>971450</xdr:colOff>
      <xdr:row>31</xdr:row>
      <xdr:rowOff>20109</xdr:rowOff>
    </xdr:from>
    <xdr:to>
      <xdr:col>1</xdr:col>
      <xdr:colOff>3746501</xdr:colOff>
      <xdr:row>39</xdr:row>
      <xdr:rowOff>27950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80D08C4F-75DE-426A-B6E8-F46511198359}"/>
            </a:ext>
          </a:extLst>
        </xdr:cNvPr>
        <xdr:cNvGrpSpPr/>
      </xdr:nvGrpSpPr>
      <xdr:grpSpPr>
        <a:xfrm>
          <a:off x="1553533" y="6581776"/>
          <a:ext cx="2775051" cy="1531841"/>
          <a:chOff x="893639" y="10557469"/>
          <a:chExt cx="3527462" cy="1594310"/>
        </a:xfrm>
      </xdr:grpSpPr>
      <xdr:sp macro="" textlink="">
        <xdr:nvSpPr>
          <xdr:cNvPr id="13" name="Retângulo 12">
            <a:extLst>
              <a:ext uri="{FF2B5EF4-FFF2-40B4-BE49-F238E27FC236}">
                <a16:creationId xmlns:a16="http://schemas.microsoft.com/office/drawing/2014/main" id="{1D9DEB78-FFB4-462F-BB83-2E40026AD640}"/>
              </a:ext>
            </a:extLst>
          </xdr:cNvPr>
          <xdr:cNvSpPr>
            <a:spLocks/>
          </xdr:cNvSpPr>
        </xdr:nvSpPr>
        <xdr:spPr>
          <a:xfrm>
            <a:off x="1368622" y="10557469"/>
            <a:ext cx="2651123" cy="1052689"/>
          </a:xfrm>
          <a:prstGeom prst="rect">
            <a:avLst/>
          </a:prstGeom>
          <a:noFill/>
          <a:ln w="12700" cap="flat" cmpd="sng" algn="ctr">
            <a:solidFill>
              <a:schemeClr val="bg2">
                <a:lumMod val="90000"/>
              </a:schemeClr>
            </a:solidFill>
            <a:prstDash val="solid"/>
            <a:miter lim="800000"/>
          </a:ln>
          <a:effectLst/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B806F751-2EAC-497F-BD3B-89BF6FAFF221}"/>
              </a:ext>
            </a:extLst>
          </xdr:cNvPr>
          <xdr:cNvSpPr txBox="1"/>
        </xdr:nvSpPr>
        <xdr:spPr>
          <a:xfrm>
            <a:off x="893639" y="11610155"/>
            <a:ext cx="3527462" cy="5416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pt-BR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DAVI NOWICKI GIESE – Capitão</a:t>
            </a:r>
            <a:endParaRPr lang="pt-BR" sz="1000">
              <a:effectLst/>
            </a:endParaRPr>
          </a:p>
          <a:p>
            <a:pPr algn="ctr"/>
            <a:r>
              <a:rPr lang="pt-BR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Chefe da </a:t>
            </a:r>
            <a:r>
              <a:rPr lang="pt-BR" sz="10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Seção de Projetos da CRO 5</a:t>
            </a:r>
            <a:endParaRPr lang="pt-BR" sz="1000">
              <a:effectLst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476280</xdr:colOff>
      <xdr:row>26</xdr:row>
      <xdr:rowOff>85680</xdr:rowOff>
    </xdr:from>
    <xdr:to>
      <xdr:col>2</xdr:col>
      <xdr:colOff>1016000</xdr:colOff>
      <xdr:row>33</xdr:row>
      <xdr:rowOff>127000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6B49CC7-17E6-4366-8C16-BB5E45269F8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280" y="5599597"/>
          <a:ext cx="2550553" cy="13748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444498</xdr:colOff>
      <xdr:row>35</xdr:row>
      <xdr:rowOff>52914</xdr:rowOff>
    </xdr:from>
    <xdr:to>
      <xdr:col>6</xdr:col>
      <xdr:colOff>744360</xdr:colOff>
      <xdr:row>48</xdr:row>
      <xdr:rowOff>95249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E326026-DDCE-797C-C2E8-A52EA1B4D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498" y="7281331"/>
          <a:ext cx="5750279" cy="25188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963635</xdr:colOff>
      <xdr:row>0</xdr:row>
      <xdr:rowOff>116319</xdr:rowOff>
    </xdr:from>
    <xdr:to>
      <xdr:col>4</xdr:col>
      <xdr:colOff>459953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88235F-6EC8-4F90-98EA-D5228AF05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xfrm>
          <a:off x="2859110" y="116319"/>
          <a:ext cx="629793" cy="636156"/>
        </a:xfrm>
        <a:prstGeom prst="rect">
          <a:avLst/>
        </a:prstGeom>
        <a:ln w="0">
          <a:noFill/>
        </a:ln>
      </xdr:spPr>
    </xdr:pic>
    <xdr:clientData fLocksWithSheet="0"/>
  </xdr:twoCellAnchor>
  <xdr:twoCellAnchor editAs="oneCell">
    <xdr:from>
      <xdr:col>0</xdr:col>
      <xdr:colOff>104775</xdr:colOff>
      <xdr:row>17</xdr:row>
      <xdr:rowOff>95250</xdr:rowOff>
    </xdr:from>
    <xdr:to>
      <xdr:col>7</xdr:col>
      <xdr:colOff>200025</xdr:colOff>
      <xdr:row>48</xdr:row>
      <xdr:rowOff>65768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33E33BCF-C0C3-48C4-9F19-AAF88F0CF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70200</xdr:colOff>
      <xdr:row>3</xdr:row>
      <xdr:rowOff>75600</xdr:rowOff>
    </xdr:from>
    <xdr:to>
      <xdr:col>1</xdr:col>
      <xdr:colOff>745200</xdr:colOff>
      <xdr:row>7</xdr:row>
      <xdr:rowOff>5187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1040" y="656280"/>
          <a:ext cx="675000" cy="73404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G15:R34" totalsRowShown="0" headerRowDxfId="15" dataDxfId="14">
  <autoFilter ref="G15:R34" xr:uid="{00000000-0009-0000-0100-000001000000}"/>
  <tableColumns count="12">
    <tableColumn id="1" xr3:uid="{00000000-0010-0000-0000-000001000000}" name="% [1]" dataDxfId="13"/>
    <tableColumn id="2" xr3:uid="{00000000-0010-0000-0000-000002000000}" name="R$ [1]" dataDxfId="12"/>
    <tableColumn id="3" xr3:uid="{00000000-0010-0000-0000-000003000000}" name="% [2]" dataDxfId="11"/>
    <tableColumn id="4" xr3:uid="{00000000-0010-0000-0000-000004000000}" name="R$ [2]" dataDxfId="10"/>
    <tableColumn id="5" xr3:uid="{00000000-0010-0000-0000-000005000000}" name="% [3]" dataDxfId="9"/>
    <tableColumn id="6" xr3:uid="{00000000-0010-0000-0000-000006000000}" name="R$ [3]" dataDxfId="8"/>
    <tableColumn id="7" xr3:uid="{00000000-0010-0000-0000-000007000000}" name="% [4]" dataDxfId="7"/>
    <tableColumn id="8" xr3:uid="{00000000-0010-0000-0000-000008000000}" name="R$ [4]" dataDxfId="6"/>
    <tableColumn id="9" xr3:uid="{00000000-0010-0000-0000-000009000000}" name="% [5]" dataDxfId="5"/>
    <tableColumn id="10" xr3:uid="{00000000-0010-0000-0000-00000A000000}" name="R$ [5]" dataDxfId="4"/>
    <tableColumn id="11" xr3:uid="{00000000-0010-0000-0000-00000B000000}" name="% [6]" dataDxfId="3"/>
    <tableColumn id="12" xr3:uid="{00000000-0010-0000-0000-00000C000000}" name="R$ [6]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9B6DD-4CC7-4599-BDEB-BCDCFDE5B6DF}">
  <sheetPr>
    <tabColor rgb="FFFFC000"/>
  </sheetPr>
  <dimension ref="A1:N16"/>
  <sheetViews>
    <sheetView view="pageBreakPreview" zoomScale="110" zoomScaleNormal="100" zoomScaleSheetLayoutView="110" workbookViewId="0">
      <selection activeCell="J20" sqref="J20"/>
    </sheetView>
  </sheetViews>
  <sheetFormatPr defaultRowHeight="15" x14ac:dyDescent="0.25"/>
  <cols>
    <col min="2" max="13" width="9.140625" style="94"/>
  </cols>
  <sheetData>
    <row r="1" spans="1:14" x14ac:dyDescent="0.2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5"/>
    </row>
    <row r="2" spans="1:14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5"/>
    </row>
    <row r="3" spans="1:14" x14ac:dyDescent="0.25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5"/>
    </row>
    <row r="4" spans="1:14" x14ac:dyDescent="0.25">
      <c r="A4" s="105"/>
      <c r="B4" s="107"/>
      <c r="C4" s="106" t="s">
        <v>123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5"/>
    </row>
    <row r="5" spans="1:14" x14ac:dyDescent="0.25">
      <c r="A5" s="105"/>
      <c r="B5" s="106"/>
      <c r="C5" s="106" t="s">
        <v>126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5"/>
    </row>
    <row r="6" spans="1:14" x14ac:dyDescent="0.25">
      <c r="A6" s="105"/>
      <c r="B6" s="106"/>
      <c r="C6" s="106" t="s">
        <v>127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5"/>
    </row>
    <row r="7" spans="1:14" x14ac:dyDescent="0.25">
      <c r="A7" s="105"/>
      <c r="B7" s="106"/>
      <c r="C7" s="106" t="s">
        <v>140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5"/>
    </row>
    <row r="8" spans="1:14" x14ac:dyDescent="0.25">
      <c r="A8" s="105"/>
      <c r="B8" s="106"/>
      <c r="C8" s="108" t="s">
        <v>128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5"/>
    </row>
    <row r="9" spans="1:14" x14ac:dyDescent="0.25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5"/>
    </row>
    <row r="10" spans="1:14" x14ac:dyDescent="0.2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5"/>
    </row>
    <row r="11" spans="1:14" x14ac:dyDescent="0.25">
      <c r="A11" s="105"/>
      <c r="B11" s="109"/>
      <c r="C11" s="108" t="s">
        <v>124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5"/>
    </row>
    <row r="12" spans="1:14" x14ac:dyDescent="0.25">
      <c r="A12" s="105"/>
      <c r="B12" s="106"/>
      <c r="C12" s="106" t="s">
        <v>125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5"/>
    </row>
    <row r="13" spans="1:14" x14ac:dyDescent="0.25">
      <c r="A13" s="105"/>
      <c r="B13" s="106"/>
      <c r="C13" s="106" t="s">
        <v>129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5"/>
    </row>
    <row r="14" spans="1:14" x14ac:dyDescent="0.25">
      <c r="A14" s="105"/>
      <c r="B14" s="106"/>
      <c r="C14" s="106" t="s">
        <v>130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5"/>
    </row>
    <row r="15" spans="1:14" x14ac:dyDescent="0.25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5"/>
    </row>
    <row r="16" spans="1:14" x14ac:dyDescent="0.25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5"/>
    </row>
  </sheetData>
  <pageMargins left="0.511811024" right="0.511811024" top="0.78740157499999996" bottom="0.78740157499999996" header="0.31496062000000002" footer="0.31496062000000002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6"/>
  <sheetViews>
    <sheetView view="pageBreakPreview" zoomScale="90" zoomScaleNormal="100" zoomScalePageLayoutView="90" workbookViewId="0">
      <selection activeCell="C23" sqref="C23"/>
    </sheetView>
  </sheetViews>
  <sheetFormatPr defaultColWidth="8.7109375" defaultRowHeight="15" x14ac:dyDescent="0.25"/>
  <cols>
    <col min="1" max="1" width="10.28515625" style="6" customWidth="1"/>
    <col min="2" max="2" width="16.5703125" style="7" customWidth="1"/>
    <col min="3" max="3" width="50.140625" style="6" bestFit="1" customWidth="1"/>
    <col min="4" max="4" width="22.42578125" style="6" customWidth="1"/>
    <col min="5" max="5" width="6.7109375" style="6" bestFit="1" customWidth="1"/>
    <col min="6" max="7" width="10.28515625" style="6" customWidth="1"/>
    <col min="8" max="9" width="10.28515625" style="7" customWidth="1"/>
    <col min="10" max="10" width="10.28515625" style="8" customWidth="1"/>
    <col min="11" max="11" width="13.5703125" style="6" customWidth="1"/>
    <col min="12" max="12" width="10.28515625" style="6" customWidth="1"/>
    <col min="13" max="16384" width="8.7109375" style="5"/>
  </cols>
  <sheetData>
    <row r="1" spans="1:12" ht="15" customHeight="1" x14ac:dyDescent="0.25">
      <c r="A1" s="110"/>
      <c r="B1" s="111" t="s">
        <v>99</v>
      </c>
      <c r="C1" s="112" t="s">
        <v>333</v>
      </c>
      <c r="D1" s="113"/>
      <c r="E1" s="113"/>
      <c r="F1" s="114" t="s">
        <v>101</v>
      </c>
      <c r="G1" s="115" t="s">
        <v>338</v>
      </c>
      <c r="H1" s="116"/>
      <c r="I1" s="117"/>
      <c r="J1" s="111" t="s">
        <v>100</v>
      </c>
      <c r="K1" s="118" t="str">
        <f>"202105000140"</f>
        <v>202105000140</v>
      </c>
      <c r="L1" s="119"/>
    </row>
    <row r="2" spans="1:12" x14ac:dyDescent="0.25">
      <c r="A2" s="120"/>
      <c r="B2" s="114" t="s">
        <v>106</v>
      </c>
      <c r="C2" s="121" t="s">
        <v>335</v>
      </c>
      <c r="D2" s="122"/>
      <c r="E2" s="57"/>
      <c r="F2" s="123" t="s">
        <v>102</v>
      </c>
      <c r="G2" s="124">
        <v>218.88</v>
      </c>
      <c r="H2" s="122" t="s">
        <v>103</v>
      </c>
      <c r="I2" s="125"/>
      <c r="J2" s="123" t="s">
        <v>104</v>
      </c>
      <c r="K2" s="126">
        <v>120</v>
      </c>
      <c r="L2" s="127" t="s">
        <v>105</v>
      </c>
    </row>
    <row r="3" spans="1:12" x14ac:dyDescent="0.25">
      <c r="A3" s="120"/>
      <c r="B3" s="99" t="s">
        <v>131</v>
      </c>
      <c r="C3" s="100" t="s">
        <v>336</v>
      </c>
      <c r="D3" s="123" t="s">
        <v>107</v>
      </c>
      <c r="E3" s="128">
        <v>0</v>
      </c>
      <c r="F3" s="123" t="s">
        <v>108</v>
      </c>
      <c r="G3" s="128">
        <v>0.21010000000000001</v>
      </c>
      <c r="H3" s="129"/>
      <c r="I3" s="125"/>
      <c r="J3" s="123" t="s">
        <v>136</v>
      </c>
      <c r="K3" s="211">
        <v>45159</v>
      </c>
      <c r="L3" s="212"/>
    </row>
    <row r="4" spans="1:12" ht="31.5" customHeight="1" thickBot="1" x14ac:dyDescent="0.3">
      <c r="A4" s="130"/>
      <c r="B4" s="131" t="s">
        <v>133</v>
      </c>
      <c r="C4" s="213" t="s">
        <v>337</v>
      </c>
      <c r="D4" s="213"/>
      <c r="E4" s="213"/>
      <c r="F4" s="213"/>
      <c r="G4" s="213"/>
      <c r="H4" s="213"/>
      <c r="I4" s="132"/>
      <c r="J4" s="133" t="s">
        <v>135</v>
      </c>
      <c r="K4" s="134">
        <v>45078</v>
      </c>
      <c r="L4" s="135"/>
    </row>
    <row r="6" spans="1:12" ht="25.35" customHeight="1" x14ac:dyDescent="0.25">
      <c r="H6" s="9"/>
      <c r="I6" s="9"/>
    </row>
  </sheetData>
  <mergeCells count="2">
    <mergeCell ref="K3:L3"/>
    <mergeCell ref="C4:H4"/>
  </mergeCells>
  <pageMargins left="0.51180555555555496" right="0.51180555555555496" top="0.78749999999999998" bottom="0.78749999999999998" header="0.51180555555555496" footer="0.51180555555555496"/>
  <pageSetup paperSize="9" scale="4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W33"/>
  <sheetViews>
    <sheetView view="pageBreakPreview" zoomScale="90" zoomScaleNormal="100" zoomScalePageLayoutView="90" workbookViewId="0">
      <pane ySplit="2" topLeftCell="A3" activePane="bottomLeft" state="frozen"/>
      <selection pane="bottomLeft" activeCell="K40" sqref="K40"/>
    </sheetView>
  </sheetViews>
  <sheetFormatPr defaultRowHeight="15" x14ac:dyDescent="0.25"/>
  <cols>
    <col min="1" max="1" width="9.140625" style="95"/>
    <col min="2" max="3" width="0" style="95" hidden="1" customWidth="1"/>
    <col min="4" max="13" width="9.140625" style="95"/>
    <col min="14" max="15" width="0" style="95" hidden="1" customWidth="1"/>
    <col min="16" max="23" width="9.140625" style="95"/>
  </cols>
  <sheetData>
    <row r="1" spans="1:23" ht="15" customHeight="1" x14ac:dyDescent="0.25">
      <c r="A1" s="216" t="s">
        <v>97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M1" s="216" t="s">
        <v>98</v>
      </c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15" customHeight="1" x14ac:dyDescent="0.25">
      <c r="A2" s="218" t="s">
        <v>5</v>
      </c>
      <c r="B2" s="218"/>
      <c r="C2" s="218"/>
      <c r="D2" s="218" t="s">
        <v>6</v>
      </c>
      <c r="E2" s="218"/>
      <c r="F2" s="218"/>
      <c r="G2" s="218"/>
      <c r="H2" s="218"/>
      <c r="I2" s="218"/>
      <c r="J2" s="96" t="s">
        <v>7</v>
      </c>
      <c r="K2" s="96" t="s">
        <v>8</v>
      </c>
      <c r="M2" s="218" t="s">
        <v>5</v>
      </c>
      <c r="N2" s="218"/>
      <c r="O2" s="218"/>
      <c r="P2" s="218" t="s">
        <v>6</v>
      </c>
      <c r="Q2" s="218"/>
      <c r="R2" s="218"/>
      <c r="S2" s="218"/>
      <c r="T2" s="218"/>
      <c r="U2" s="218"/>
      <c r="V2" s="96" t="s">
        <v>7</v>
      </c>
      <c r="W2" s="96" t="s">
        <v>8</v>
      </c>
    </row>
    <row r="3" spans="1:23" ht="15" customHeight="1" x14ac:dyDescent="0.25">
      <c r="A3" s="214" t="s">
        <v>9</v>
      </c>
      <c r="B3" s="214"/>
      <c r="C3" s="214"/>
      <c r="D3" s="215" t="s">
        <v>10</v>
      </c>
      <c r="E3" s="215"/>
      <c r="F3" s="215"/>
      <c r="G3" s="215"/>
      <c r="H3" s="215"/>
      <c r="I3" s="215"/>
      <c r="J3" s="161">
        <v>2427.7399999999998</v>
      </c>
      <c r="K3" s="162">
        <v>6.4224180999103543E-3</v>
      </c>
      <c r="M3" s="214" t="s">
        <v>9</v>
      </c>
      <c r="N3" s="214"/>
      <c r="O3" s="214"/>
      <c r="P3" s="214" t="s">
        <v>10</v>
      </c>
      <c r="Q3" s="214"/>
      <c r="R3" s="214"/>
      <c r="S3" s="214"/>
      <c r="T3" s="214"/>
      <c r="U3" s="214"/>
      <c r="V3" s="97">
        <v>0</v>
      </c>
      <c r="W3" s="98"/>
    </row>
    <row r="4" spans="1:23" ht="15" customHeight="1" x14ac:dyDescent="0.25">
      <c r="A4" s="214" t="s">
        <v>11</v>
      </c>
      <c r="B4" s="214"/>
      <c r="C4" s="214"/>
      <c r="D4" s="215" t="s">
        <v>12</v>
      </c>
      <c r="E4" s="215"/>
      <c r="F4" s="215"/>
      <c r="G4" s="215"/>
      <c r="H4" s="215"/>
      <c r="I4" s="215"/>
      <c r="J4" s="161">
        <v>33785.279999999999</v>
      </c>
      <c r="K4" s="162">
        <v>8.937661931777674E-2</v>
      </c>
      <c r="M4" s="214" t="s">
        <v>11</v>
      </c>
      <c r="N4" s="214"/>
      <c r="O4" s="214"/>
      <c r="P4" s="214" t="s">
        <v>12</v>
      </c>
      <c r="Q4" s="214"/>
      <c r="R4" s="214"/>
      <c r="S4" s="214"/>
      <c r="T4" s="214"/>
      <c r="U4" s="214"/>
      <c r="V4" s="97">
        <v>0</v>
      </c>
      <c r="W4" s="98"/>
    </row>
    <row r="5" spans="1:23" ht="15" customHeight="1" x14ac:dyDescent="0.25">
      <c r="A5" s="214" t="s">
        <v>13</v>
      </c>
      <c r="B5" s="214"/>
      <c r="C5" s="214"/>
      <c r="D5" s="215" t="s">
        <v>14</v>
      </c>
      <c r="E5" s="215"/>
      <c r="F5" s="215"/>
      <c r="G5" s="215"/>
      <c r="H5" s="215"/>
      <c r="I5" s="215"/>
      <c r="J5" s="161">
        <v>5037.5600000000004</v>
      </c>
      <c r="K5" s="162">
        <v>1.3326516234598599E-2</v>
      </c>
      <c r="M5" s="214" t="s">
        <v>13</v>
      </c>
      <c r="N5" s="214"/>
      <c r="O5" s="214"/>
      <c r="P5" s="214" t="s">
        <v>14</v>
      </c>
      <c r="Q5" s="214"/>
      <c r="R5" s="214"/>
      <c r="S5" s="214"/>
      <c r="T5" s="214"/>
      <c r="U5" s="214"/>
      <c r="V5" s="97">
        <v>0</v>
      </c>
      <c r="W5" s="98"/>
    </row>
    <row r="6" spans="1:23" ht="15" customHeight="1" x14ac:dyDescent="0.25">
      <c r="A6" s="214" t="s">
        <v>15</v>
      </c>
      <c r="B6" s="214"/>
      <c r="C6" s="214"/>
      <c r="D6" s="215" t="s">
        <v>16</v>
      </c>
      <c r="E6" s="215"/>
      <c r="F6" s="215"/>
      <c r="G6" s="215"/>
      <c r="H6" s="215"/>
      <c r="I6" s="215"/>
      <c r="J6" s="161">
        <v>28929.83</v>
      </c>
      <c r="K6" s="162">
        <v>7.6531862480879162E-2</v>
      </c>
      <c r="M6" s="214" t="s">
        <v>15</v>
      </c>
      <c r="N6" s="214"/>
      <c r="O6" s="214"/>
      <c r="P6" s="214" t="s">
        <v>16</v>
      </c>
      <c r="Q6" s="214"/>
      <c r="R6" s="214"/>
      <c r="S6" s="214"/>
      <c r="T6" s="214"/>
      <c r="U6" s="214"/>
      <c r="V6" s="97">
        <v>0</v>
      </c>
      <c r="W6" s="98"/>
    </row>
    <row r="7" spans="1:23" ht="15" customHeight="1" x14ac:dyDescent="0.25">
      <c r="A7" s="214" t="s">
        <v>17</v>
      </c>
      <c r="B7" s="214"/>
      <c r="C7" s="214"/>
      <c r="D7" s="215" t="s">
        <v>18</v>
      </c>
      <c r="E7" s="215"/>
      <c r="F7" s="215"/>
      <c r="G7" s="215"/>
      <c r="H7" s="215"/>
      <c r="I7" s="215"/>
      <c r="J7" s="161">
        <v>0</v>
      </c>
      <c r="K7" s="162">
        <v>0</v>
      </c>
      <c r="M7" s="214" t="s">
        <v>17</v>
      </c>
      <c r="N7" s="214"/>
      <c r="O7" s="214"/>
      <c r="P7" s="214" t="s">
        <v>18</v>
      </c>
      <c r="Q7" s="214"/>
      <c r="R7" s="214"/>
      <c r="S7" s="214"/>
      <c r="T7" s="214"/>
      <c r="U7" s="214"/>
      <c r="V7" s="97">
        <v>0</v>
      </c>
      <c r="W7" s="98"/>
    </row>
    <row r="8" spans="1:23" ht="15" customHeight="1" x14ac:dyDescent="0.25">
      <c r="A8" s="214" t="s">
        <v>19</v>
      </c>
      <c r="B8" s="214"/>
      <c r="C8" s="214"/>
      <c r="D8" s="215" t="s">
        <v>20</v>
      </c>
      <c r="E8" s="215"/>
      <c r="F8" s="215"/>
      <c r="G8" s="215"/>
      <c r="H8" s="215"/>
      <c r="I8" s="215"/>
      <c r="J8" s="161">
        <v>2296.84</v>
      </c>
      <c r="K8" s="162">
        <v>6.0761312119906163E-3</v>
      </c>
      <c r="M8" s="214" t="s">
        <v>19</v>
      </c>
      <c r="N8" s="214"/>
      <c r="O8" s="214"/>
      <c r="P8" s="214" t="s">
        <v>20</v>
      </c>
      <c r="Q8" s="214"/>
      <c r="R8" s="214"/>
      <c r="S8" s="214"/>
      <c r="T8" s="214"/>
      <c r="U8" s="214"/>
      <c r="V8" s="97">
        <v>0</v>
      </c>
      <c r="W8" s="98"/>
    </row>
    <row r="9" spans="1:23" ht="15" customHeight="1" x14ac:dyDescent="0.25">
      <c r="A9" s="214" t="s">
        <v>21</v>
      </c>
      <c r="B9" s="214"/>
      <c r="C9" s="214"/>
      <c r="D9" s="215" t="s">
        <v>22</v>
      </c>
      <c r="E9" s="215"/>
      <c r="F9" s="215"/>
      <c r="G9" s="215"/>
      <c r="H9" s="215"/>
      <c r="I9" s="215"/>
      <c r="J9" s="161">
        <v>512.23</v>
      </c>
      <c r="K9" s="162">
        <v>1.3550690038130445E-3</v>
      </c>
      <c r="M9" s="214" t="s">
        <v>21</v>
      </c>
      <c r="N9" s="214"/>
      <c r="O9" s="214"/>
      <c r="P9" s="214" t="s">
        <v>22</v>
      </c>
      <c r="Q9" s="214"/>
      <c r="R9" s="214"/>
      <c r="S9" s="214"/>
      <c r="T9" s="214"/>
      <c r="U9" s="214"/>
      <c r="V9" s="97">
        <v>0</v>
      </c>
      <c r="W9" s="98"/>
    </row>
    <row r="10" spans="1:23" ht="15" customHeight="1" x14ac:dyDescent="0.25">
      <c r="A10" s="214" t="s">
        <v>23</v>
      </c>
      <c r="B10" s="214"/>
      <c r="C10" s="214"/>
      <c r="D10" s="215" t="s">
        <v>24</v>
      </c>
      <c r="E10" s="215"/>
      <c r="F10" s="215"/>
      <c r="G10" s="215"/>
      <c r="H10" s="215"/>
      <c r="I10" s="215"/>
      <c r="J10" s="161">
        <v>2878.26</v>
      </c>
      <c r="K10" s="162">
        <v>7.6142375708469507E-3</v>
      </c>
      <c r="M10" s="214" t="s">
        <v>23</v>
      </c>
      <c r="N10" s="214"/>
      <c r="O10" s="214"/>
      <c r="P10" s="214" t="s">
        <v>24</v>
      </c>
      <c r="Q10" s="214"/>
      <c r="R10" s="214"/>
      <c r="S10" s="214"/>
      <c r="T10" s="214"/>
      <c r="U10" s="214"/>
      <c r="V10" s="97">
        <v>0</v>
      </c>
      <c r="W10" s="98"/>
    </row>
    <row r="11" spans="1:23" ht="15" customHeight="1" x14ac:dyDescent="0.25">
      <c r="A11" s="214" t="s">
        <v>25</v>
      </c>
      <c r="B11" s="214"/>
      <c r="C11" s="214"/>
      <c r="D11" s="215" t="s">
        <v>26</v>
      </c>
      <c r="E11" s="215"/>
      <c r="F11" s="215"/>
      <c r="G11" s="215"/>
      <c r="H11" s="215"/>
      <c r="I11" s="215"/>
      <c r="J11" s="161">
        <v>0</v>
      </c>
      <c r="K11" s="162">
        <v>0</v>
      </c>
      <c r="M11" s="214" t="s">
        <v>25</v>
      </c>
      <c r="N11" s="214"/>
      <c r="O11" s="214"/>
      <c r="P11" s="214" t="s">
        <v>26</v>
      </c>
      <c r="Q11" s="214"/>
      <c r="R11" s="214"/>
      <c r="S11" s="214"/>
      <c r="T11" s="214"/>
      <c r="U11" s="214"/>
      <c r="V11" s="97">
        <v>0</v>
      </c>
      <c r="W11" s="98"/>
    </row>
    <row r="12" spans="1:23" ht="15" customHeight="1" x14ac:dyDescent="0.25">
      <c r="A12" s="214" t="s">
        <v>27</v>
      </c>
      <c r="B12" s="214"/>
      <c r="C12" s="214"/>
      <c r="D12" s="215" t="s">
        <v>28</v>
      </c>
      <c r="E12" s="215"/>
      <c r="F12" s="215"/>
      <c r="G12" s="215"/>
      <c r="H12" s="215"/>
      <c r="I12" s="215"/>
      <c r="J12" s="161">
        <v>0</v>
      </c>
      <c r="K12" s="162">
        <v>0</v>
      </c>
      <c r="M12" s="214" t="s">
        <v>27</v>
      </c>
      <c r="N12" s="214"/>
      <c r="O12" s="214"/>
      <c r="P12" s="214" t="s">
        <v>28</v>
      </c>
      <c r="Q12" s="214"/>
      <c r="R12" s="214"/>
      <c r="S12" s="214"/>
      <c r="T12" s="214"/>
      <c r="U12" s="214"/>
      <c r="V12" s="97">
        <v>0</v>
      </c>
      <c r="W12" s="98"/>
    </row>
    <row r="13" spans="1:23" ht="15" customHeight="1" x14ac:dyDescent="0.25">
      <c r="A13" s="214" t="s">
        <v>29</v>
      </c>
      <c r="B13" s="214"/>
      <c r="C13" s="214"/>
      <c r="D13" s="215" t="s">
        <v>30</v>
      </c>
      <c r="E13" s="215"/>
      <c r="F13" s="215"/>
      <c r="G13" s="215"/>
      <c r="H13" s="215"/>
      <c r="I13" s="215"/>
      <c r="J13" s="161">
        <v>0</v>
      </c>
      <c r="K13" s="162">
        <v>0</v>
      </c>
      <c r="M13" s="214" t="s">
        <v>29</v>
      </c>
      <c r="N13" s="214"/>
      <c r="O13" s="214"/>
      <c r="P13" s="214" t="s">
        <v>30</v>
      </c>
      <c r="Q13" s="214"/>
      <c r="R13" s="214"/>
      <c r="S13" s="214"/>
      <c r="T13" s="214"/>
      <c r="U13" s="214"/>
      <c r="V13" s="97">
        <v>0</v>
      </c>
      <c r="W13" s="98"/>
    </row>
    <row r="14" spans="1:23" ht="15" customHeight="1" x14ac:dyDescent="0.25">
      <c r="A14" s="214" t="s">
        <v>31</v>
      </c>
      <c r="B14" s="214"/>
      <c r="C14" s="214"/>
      <c r="D14" s="215" t="s">
        <v>32</v>
      </c>
      <c r="E14" s="215"/>
      <c r="F14" s="215"/>
      <c r="G14" s="215"/>
      <c r="H14" s="215"/>
      <c r="I14" s="215"/>
      <c r="J14" s="161">
        <v>0</v>
      </c>
      <c r="K14" s="162">
        <v>0</v>
      </c>
      <c r="M14" s="214" t="s">
        <v>31</v>
      </c>
      <c r="N14" s="214"/>
      <c r="O14" s="214"/>
      <c r="P14" s="214" t="s">
        <v>32</v>
      </c>
      <c r="Q14" s="214"/>
      <c r="R14" s="214"/>
      <c r="S14" s="214"/>
      <c r="T14" s="214"/>
      <c r="U14" s="214"/>
      <c r="V14" s="97">
        <v>0</v>
      </c>
      <c r="W14" s="98"/>
    </row>
    <row r="15" spans="1:23" ht="15" customHeight="1" x14ac:dyDescent="0.25">
      <c r="A15" s="214" t="s">
        <v>33</v>
      </c>
      <c r="B15" s="214"/>
      <c r="C15" s="214"/>
      <c r="D15" s="215" t="s">
        <v>34</v>
      </c>
      <c r="E15" s="215"/>
      <c r="F15" s="215"/>
      <c r="G15" s="215"/>
      <c r="H15" s="215"/>
      <c r="I15" s="215"/>
      <c r="J15" s="161">
        <v>0</v>
      </c>
      <c r="K15" s="162">
        <v>0</v>
      </c>
      <c r="M15" s="214" t="s">
        <v>33</v>
      </c>
      <c r="N15" s="214"/>
      <c r="O15" s="214"/>
      <c r="P15" s="214" t="s">
        <v>34</v>
      </c>
      <c r="Q15" s="214"/>
      <c r="R15" s="214"/>
      <c r="S15" s="214"/>
      <c r="T15" s="214"/>
      <c r="U15" s="214"/>
      <c r="V15" s="97">
        <v>0</v>
      </c>
      <c r="W15" s="98"/>
    </row>
    <row r="16" spans="1:23" ht="15" customHeight="1" x14ac:dyDescent="0.25">
      <c r="A16" s="214" t="s">
        <v>35</v>
      </c>
      <c r="B16" s="214"/>
      <c r="C16" s="214"/>
      <c r="D16" s="215" t="s">
        <v>36</v>
      </c>
      <c r="E16" s="215"/>
      <c r="F16" s="215"/>
      <c r="G16" s="215"/>
      <c r="H16" s="215"/>
      <c r="I16" s="215"/>
      <c r="J16" s="161">
        <v>0</v>
      </c>
      <c r="K16" s="162">
        <v>0</v>
      </c>
      <c r="M16" s="214" t="s">
        <v>35</v>
      </c>
      <c r="N16" s="214"/>
      <c r="O16" s="214"/>
      <c r="P16" s="214" t="s">
        <v>36</v>
      </c>
      <c r="Q16" s="214"/>
      <c r="R16" s="214"/>
      <c r="S16" s="214"/>
      <c r="T16" s="214"/>
      <c r="U16" s="214"/>
      <c r="V16" s="97">
        <v>0</v>
      </c>
      <c r="W16" s="98"/>
    </row>
    <row r="17" spans="1:23" ht="15" customHeight="1" x14ac:dyDescent="0.25">
      <c r="A17" s="214" t="s">
        <v>38</v>
      </c>
      <c r="B17" s="214"/>
      <c r="C17" s="214"/>
      <c r="D17" s="215" t="s">
        <v>39</v>
      </c>
      <c r="E17" s="215"/>
      <c r="F17" s="215"/>
      <c r="G17" s="215"/>
      <c r="H17" s="215"/>
      <c r="I17" s="215"/>
      <c r="J17" s="161">
        <v>120186.96</v>
      </c>
      <c r="K17" s="162">
        <v>0.31794628225312505</v>
      </c>
      <c r="M17" s="214" t="s">
        <v>38</v>
      </c>
      <c r="N17" s="214"/>
      <c r="O17" s="214"/>
      <c r="P17" s="214" t="s">
        <v>39</v>
      </c>
      <c r="Q17" s="214"/>
      <c r="R17" s="214"/>
      <c r="S17" s="214"/>
      <c r="T17" s="214"/>
      <c r="U17" s="214"/>
      <c r="V17" s="97">
        <v>0</v>
      </c>
      <c r="W17" s="98"/>
    </row>
    <row r="18" spans="1:23" ht="15" customHeight="1" x14ac:dyDescent="0.25">
      <c r="A18" s="214" t="s">
        <v>40</v>
      </c>
      <c r="B18" s="214"/>
      <c r="C18" s="214"/>
      <c r="D18" s="215" t="s">
        <v>41</v>
      </c>
      <c r="E18" s="215"/>
      <c r="F18" s="215"/>
      <c r="G18" s="215"/>
      <c r="H18" s="215"/>
      <c r="I18" s="215"/>
      <c r="J18" s="161">
        <v>0</v>
      </c>
      <c r="K18" s="162">
        <v>0</v>
      </c>
      <c r="M18" s="214" t="s">
        <v>40</v>
      </c>
      <c r="N18" s="214"/>
      <c r="O18" s="214"/>
      <c r="P18" s="214" t="s">
        <v>41</v>
      </c>
      <c r="Q18" s="214"/>
      <c r="R18" s="214"/>
      <c r="S18" s="214"/>
      <c r="T18" s="214"/>
      <c r="U18" s="214"/>
      <c r="V18" s="97">
        <v>0</v>
      </c>
      <c r="W18" s="98"/>
    </row>
    <row r="19" spans="1:23" ht="15" customHeight="1" x14ac:dyDescent="0.25">
      <c r="A19" s="214" t="s">
        <v>42</v>
      </c>
      <c r="B19" s="214"/>
      <c r="C19" s="214"/>
      <c r="D19" s="215" t="s">
        <v>43</v>
      </c>
      <c r="E19" s="215"/>
      <c r="F19" s="215"/>
      <c r="G19" s="215"/>
      <c r="H19" s="215"/>
      <c r="I19" s="215"/>
      <c r="J19" s="161">
        <v>33855.620000000003</v>
      </c>
      <c r="K19" s="162">
        <v>8.9562698918206646E-2</v>
      </c>
      <c r="M19" s="214" t="s">
        <v>42</v>
      </c>
      <c r="N19" s="214"/>
      <c r="O19" s="214"/>
      <c r="P19" s="214" t="s">
        <v>43</v>
      </c>
      <c r="Q19" s="214"/>
      <c r="R19" s="214"/>
      <c r="S19" s="214"/>
      <c r="T19" s="214"/>
      <c r="U19" s="214"/>
      <c r="V19" s="97">
        <v>0</v>
      </c>
      <c r="W19" s="98"/>
    </row>
    <row r="20" spans="1:23" ht="15" customHeight="1" x14ac:dyDescent="0.25">
      <c r="A20" s="214" t="s">
        <v>44</v>
      </c>
      <c r="B20" s="214"/>
      <c r="C20" s="214"/>
      <c r="D20" s="215" t="s">
        <v>45</v>
      </c>
      <c r="E20" s="215"/>
      <c r="F20" s="215"/>
      <c r="G20" s="215"/>
      <c r="H20" s="215"/>
      <c r="I20" s="215"/>
      <c r="J20" s="161">
        <v>0</v>
      </c>
      <c r="K20" s="162">
        <v>0</v>
      </c>
      <c r="M20" s="214" t="s">
        <v>44</v>
      </c>
      <c r="N20" s="214"/>
      <c r="O20" s="214"/>
      <c r="P20" s="214" t="s">
        <v>45</v>
      </c>
      <c r="Q20" s="214"/>
      <c r="R20" s="214"/>
      <c r="S20" s="214"/>
      <c r="T20" s="214"/>
      <c r="U20" s="214"/>
      <c r="V20" s="97">
        <v>0</v>
      </c>
      <c r="W20" s="98"/>
    </row>
    <row r="21" spans="1:23" ht="15" customHeight="1" x14ac:dyDescent="0.25">
      <c r="A21" s="214" t="s">
        <v>46</v>
      </c>
      <c r="B21" s="214"/>
      <c r="C21" s="214"/>
      <c r="D21" s="215" t="s">
        <v>47</v>
      </c>
      <c r="E21" s="215"/>
      <c r="F21" s="215"/>
      <c r="G21" s="215"/>
      <c r="H21" s="215"/>
      <c r="I21" s="215"/>
      <c r="J21" s="161">
        <v>0</v>
      </c>
      <c r="K21" s="162">
        <v>0</v>
      </c>
      <c r="M21" s="214" t="s">
        <v>46</v>
      </c>
      <c r="N21" s="214"/>
      <c r="O21" s="214"/>
      <c r="P21" s="214" t="s">
        <v>47</v>
      </c>
      <c r="Q21" s="214"/>
      <c r="R21" s="214"/>
      <c r="S21" s="214"/>
      <c r="T21" s="214"/>
      <c r="U21" s="214"/>
      <c r="V21" s="97">
        <v>0</v>
      </c>
      <c r="W21" s="98"/>
    </row>
    <row r="22" spans="1:23" ht="15" customHeight="1" x14ac:dyDescent="0.25">
      <c r="A22" s="214" t="s">
        <v>48</v>
      </c>
      <c r="B22" s="214"/>
      <c r="C22" s="214"/>
      <c r="D22" s="215" t="s">
        <v>49</v>
      </c>
      <c r="E22" s="215"/>
      <c r="F22" s="215"/>
      <c r="G22" s="215"/>
      <c r="H22" s="215"/>
      <c r="I22" s="215"/>
      <c r="J22" s="161">
        <v>4439</v>
      </c>
      <c r="K22" s="162">
        <v>1.174306719232787E-2</v>
      </c>
      <c r="M22" s="214" t="s">
        <v>48</v>
      </c>
      <c r="N22" s="214"/>
      <c r="O22" s="214"/>
      <c r="P22" s="214" t="s">
        <v>49</v>
      </c>
      <c r="Q22" s="214"/>
      <c r="R22" s="214"/>
      <c r="S22" s="214"/>
      <c r="T22" s="214"/>
      <c r="U22" s="214"/>
      <c r="V22" s="97">
        <v>0</v>
      </c>
      <c r="W22" s="98"/>
    </row>
    <row r="23" spans="1:23" ht="15" customHeight="1" x14ac:dyDescent="0.25">
      <c r="A23" s="214" t="s">
        <v>50</v>
      </c>
      <c r="B23" s="214"/>
      <c r="C23" s="214"/>
      <c r="D23" s="215" t="s">
        <v>51</v>
      </c>
      <c r="E23" s="215"/>
      <c r="F23" s="215"/>
      <c r="G23" s="215"/>
      <c r="H23" s="215"/>
      <c r="I23" s="215"/>
      <c r="J23" s="161">
        <v>18921.740000000002</v>
      </c>
      <c r="K23" s="162">
        <v>5.0056153236259955E-2</v>
      </c>
      <c r="M23" s="214" t="s">
        <v>50</v>
      </c>
      <c r="N23" s="214"/>
      <c r="O23" s="214"/>
      <c r="P23" s="214" t="s">
        <v>51</v>
      </c>
      <c r="Q23" s="214"/>
      <c r="R23" s="214"/>
      <c r="S23" s="214"/>
      <c r="T23" s="214"/>
      <c r="U23" s="214"/>
      <c r="V23" s="97">
        <v>0</v>
      </c>
      <c r="W23" s="98"/>
    </row>
    <row r="24" spans="1:23" ht="15" customHeight="1" x14ac:dyDescent="0.25">
      <c r="A24" s="214" t="s">
        <v>52</v>
      </c>
      <c r="B24" s="214"/>
      <c r="C24" s="214"/>
      <c r="D24" s="215" t="s">
        <v>53</v>
      </c>
      <c r="E24" s="215"/>
      <c r="F24" s="215"/>
      <c r="G24" s="215"/>
      <c r="H24" s="215"/>
      <c r="I24" s="215"/>
      <c r="J24" s="161">
        <v>76292.19</v>
      </c>
      <c r="K24" s="162">
        <v>0.20182570701055291</v>
      </c>
      <c r="M24" s="214" t="s">
        <v>52</v>
      </c>
      <c r="N24" s="214"/>
      <c r="O24" s="214"/>
      <c r="P24" s="214" t="s">
        <v>53</v>
      </c>
      <c r="Q24" s="214"/>
      <c r="R24" s="214"/>
      <c r="S24" s="214"/>
      <c r="T24" s="214"/>
      <c r="U24" s="214"/>
      <c r="V24" s="97">
        <v>0</v>
      </c>
      <c r="W24" s="98"/>
    </row>
    <row r="25" spans="1:23" ht="15" customHeight="1" x14ac:dyDescent="0.25">
      <c r="A25" s="214" t="s">
        <v>54</v>
      </c>
      <c r="B25" s="214"/>
      <c r="C25" s="214"/>
      <c r="D25" s="215" t="s">
        <v>55</v>
      </c>
      <c r="E25" s="215"/>
      <c r="F25" s="215"/>
      <c r="G25" s="215"/>
      <c r="H25" s="215"/>
      <c r="I25" s="215"/>
      <c r="J25" s="161">
        <v>30875.64</v>
      </c>
      <c r="K25" s="162">
        <v>8.1679368129336807E-2</v>
      </c>
      <c r="M25" s="214" t="s">
        <v>54</v>
      </c>
      <c r="N25" s="214"/>
      <c r="O25" s="214"/>
      <c r="P25" s="214" t="s">
        <v>55</v>
      </c>
      <c r="Q25" s="214"/>
      <c r="R25" s="214"/>
      <c r="S25" s="214"/>
      <c r="T25" s="214"/>
      <c r="U25" s="214"/>
      <c r="V25" s="97">
        <v>0</v>
      </c>
      <c r="W25" s="98"/>
    </row>
    <row r="26" spans="1:23" ht="23.85" customHeight="1" x14ac:dyDescent="0.25">
      <c r="A26" s="214" t="s">
        <v>56</v>
      </c>
      <c r="B26" s="214"/>
      <c r="C26" s="214"/>
      <c r="D26" s="215" t="s">
        <v>57</v>
      </c>
      <c r="E26" s="215"/>
      <c r="F26" s="215"/>
      <c r="G26" s="215"/>
      <c r="H26" s="215"/>
      <c r="I26" s="215"/>
      <c r="J26" s="161">
        <v>17571.38</v>
      </c>
      <c r="K26" s="162">
        <v>4.6483869340375329E-2</v>
      </c>
      <c r="M26" s="214" t="s">
        <v>56</v>
      </c>
      <c r="N26" s="214"/>
      <c r="O26" s="214"/>
      <c r="P26" s="214" t="s">
        <v>57</v>
      </c>
      <c r="Q26" s="214"/>
      <c r="R26" s="214"/>
      <c r="S26" s="214"/>
      <c r="T26" s="214"/>
      <c r="U26" s="214"/>
      <c r="V26" s="97">
        <v>0</v>
      </c>
      <c r="W26" s="98"/>
    </row>
    <row r="27" spans="1:23" ht="15" customHeight="1" x14ac:dyDescent="0.25">
      <c r="A27" s="214" t="s">
        <v>58</v>
      </c>
      <c r="B27" s="214"/>
      <c r="C27" s="214"/>
      <c r="D27" s="215" t="s">
        <v>59</v>
      </c>
      <c r="E27" s="215"/>
      <c r="F27" s="215"/>
      <c r="G27" s="215"/>
      <c r="H27" s="215"/>
      <c r="I27" s="215"/>
      <c r="J27" s="161">
        <v>0</v>
      </c>
      <c r="K27" s="162">
        <v>0</v>
      </c>
      <c r="M27" s="214" t="s">
        <v>58</v>
      </c>
      <c r="N27" s="214"/>
      <c r="O27" s="214"/>
      <c r="P27" s="214" t="s">
        <v>59</v>
      </c>
      <c r="Q27" s="214"/>
      <c r="R27" s="214"/>
      <c r="S27" s="214"/>
      <c r="T27" s="214"/>
      <c r="U27" s="214"/>
      <c r="V27" s="97">
        <v>0</v>
      </c>
      <c r="W27" s="98"/>
    </row>
    <row r="28" spans="1:23" ht="15" customHeight="1" x14ac:dyDescent="0.25">
      <c r="A28" s="214" t="s">
        <v>60</v>
      </c>
      <c r="B28" s="214"/>
      <c r="C28" s="214"/>
      <c r="D28" s="215" t="s">
        <v>61</v>
      </c>
      <c r="E28" s="215"/>
      <c r="F28" s="215"/>
      <c r="G28" s="215"/>
      <c r="H28" s="215"/>
      <c r="I28" s="215"/>
      <c r="J28" s="161">
        <v>0</v>
      </c>
      <c r="K28" s="162">
        <v>0</v>
      </c>
      <c r="M28" s="214" t="s">
        <v>60</v>
      </c>
      <c r="N28" s="214"/>
      <c r="O28" s="214"/>
      <c r="P28" s="214" t="s">
        <v>61</v>
      </c>
      <c r="Q28" s="214"/>
      <c r="R28" s="214"/>
      <c r="S28" s="214"/>
      <c r="T28" s="214"/>
      <c r="U28" s="214"/>
      <c r="V28" s="97">
        <v>0</v>
      </c>
      <c r="W28" s="98"/>
    </row>
    <row r="29" spans="1:23" ht="15" customHeight="1" x14ac:dyDescent="0.25">
      <c r="A29" s="214" t="s">
        <v>62</v>
      </c>
      <c r="B29" s="214"/>
      <c r="C29" s="214"/>
      <c r="D29" s="215" t="s">
        <v>63</v>
      </c>
      <c r="E29" s="215"/>
      <c r="F29" s="215"/>
      <c r="G29" s="215"/>
      <c r="H29" s="215"/>
      <c r="I29" s="215"/>
      <c r="J29" s="161">
        <v>0</v>
      </c>
      <c r="K29" s="162">
        <v>0</v>
      </c>
      <c r="M29" s="214" t="s">
        <v>62</v>
      </c>
      <c r="N29" s="214"/>
      <c r="O29" s="214"/>
      <c r="P29" s="214" t="s">
        <v>63</v>
      </c>
      <c r="Q29" s="214"/>
      <c r="R29" s="214"/>
      <c r="S29" s="214"/>
      <c r="T29" s="214"/>
      <c r="U29" s="214"/>
      <c r="V29" s="97">
        <v>0</v>
      </c>
      <c r="W29" s="98"/>
    </row>
    <row r="31" spans="1:23" ht="15" customHeight="1" x14ac:dyDescent="0.25"/>
    <row r="32" spans="1:23" ht="15" customHeight="1" x14ac:dyDescent="0.25"/>
    <row r="33" ht="15" customHeight="1" x14ac:dyDescent="0.25"/>
  </sheetData>
  <mergeCells count="114">
    <mergeCell ref="A1:K1"/>
    <mergeCell ref="A2:C2"/>
    <mergeCell ref="D2:I2"/>
    <mergeCell ref="A3:C3"/>
    <mergeCell ref="D3:I3"/>
    <mergeCell ref="M1:W1"/>
    <mergeCell ref="M2:O2"/>
    <mergeCell ref="P2:U2"/>
    <mergeCell ref="M3:O3"/>
    <mergeCell ref="P3:U3"/>
    <mergeCell ref="A4:C4"/>
    <mergeCell ref="D4:I4"/>
    <mergeCell ref="A5:C5"/>
    <mergeCell ref="D5:I5"/>
    <mergeCell ref="A6:C6"/>
    <mergeCell ref="D6:I6"/>
    <mergeCell ref="M4:O4"/>
    <mergeCell ref="P4:U4"/>
    <mergeCell ref="M5:O5"/>
    <mergeCell ref="P5:U5"/>
    <mergeCell ref="M6:O6"/>
    <mergeCell ref="P6:U6"/>
    <mergeCell ref="A7:C7"/>
    <mergeCell ref="D7:I7"/>
    <mergeCell ref="A8:C8"/>
    <mergeCell ref="D8:I8"/>
    <mergeCell ref="A9:C9"/>
    <mergeCell ref="D9:I9"/>
    <mergeCell ref="M7:O7"/>
    <mergeCell ref="P7:U7"/>
    <mergeCell ref="M8:O8"/>
    <mergeCell ref="P8:U8"/>
    <mergeCell ref="M9:O9"/>
    <mergeCell ref="P9:U9"/>
    <mergeCell ref="A10:C10"/>
    <mergeCell ref="D10:I10"/>
    <mergeCell ref="A11:C11"/>
    <mergeCell ref="D11:I11"/>
    <mergeCell ref="A12:C12"/>
    <mergeCell ref="D12:I12"/>
    <mergeCell ref="M10:O10"/>
    <mergeCell ref="P10:U10"/>
    <mergeCell ref="M11:O11"/>
    <mergeCell ref="P11:U11"/>
    <mergeCell ref="M12:O12"/>
    <mergeCell ref="P12:U12"/>
    <mergeCell ref="A13:C13"/>
    <mergeCell ref="D13:I13"/>
    <mergeCell ref="A14:C14"/>
    <mergeCell ref="D14:I14"/>
    <mergeCell ref="A15:C15"/>
    <mergeCell ref="D15:I15"/>
    <mergeCell ref="M13:O13"/>
    <mergeCell ref="P13:U13"/>
    <mergeCell ref="M14:O14"/>
    <mergeCell ref="P14:U14"/>
    <mergeCell ref="M15:O15"/>
    <mergeCell ref="P15:U15"/>
    <mergeCell ref="A16:C16"/>
    <mergeCell ref="D16:I16"/>
    <mergeCell ref="A17:C17"/>
    <mergeCell ref="D17:I17"/>
    <mergeCell ref="A18:C18"/>
    <mergeCell ref="D18:I18"/>
    <mergeCell ref="M16:O16"/>
    <mergeCell ref="P16:U16"/>
    <mergeCell ref="M17:O17"/>
    <mergeCell ref="P17:U17"/>
    <mergeCell ref="M18:O18"/>
    <mergeCell ref="P18:U18"/>
    <mergeCell ref="A19:C19"/>
    <mergeCell ref="D19:I19"/>
    <mergeCell ref="A20:C20"/>
    <mergeCell ref="D20:I20"/>
    <mergeCell ref="A21:C21"/>
    <mergeCell ref="D21:I21"/>
    <mergeCell ref="M19:O19"/>
    <mergeCell ref="P19:U19"/>
    <mergeCell ref="M20:O20"/>
    <mergeCell ref="P20:U20"/>
    <mergeCell ref="M21:O21"/>
    <mergeCell ref="P21:U21"/>
    <mergeCell ref="A22:C22"/>
    <mergeCell ref="D22:I22"/>
    <mergeCell ref="A23:C23"/>
    <mergeCell ref="D23:I23"/>
    <mergeCell ref="A24:C24"/>
    <mergeCell ref="D24:I24"/>
    <mergeCell ref="M22:O22"/>
    <mergeCell ref="P22:U22"/>
    <mergeCell ref="M23:O23"/>
    <mergeCell ref="P23:U23"/>
    <mergeCell ref="M24:O24"/>
    <mergeCell ref="P24:U24"/>
    <mergeCell ref="A28:C28"/>
    <mergeCell ref="D28:I28"/>
    <mergeCell ref="A29:C29"/>
    <mergeCell ref="D29:I29"/>
    <mergeCell ref="M28:O28"/>
    <mergeCell ref="P28:U28"/>
    <mergeCell ref="M29:O29"/>
    <mergeCell ref="P29:U29"/>
    <mergeCell ref="A25:C25"/>
    <mergeCell ref="D25:I25"/>
    <mergeCell ref="A26:C26"/>
    <mergeCell ref="D26:I26"/>
    <mergeCell ref="A27:C27"/>
    <mergeCell ref="D27:I27"/>
    <mergeCell ref="M25:O25"/>
    <mergeCell ref="P25:U25"/>
    <mergeCell ref="M26:O26"/>
    <mergeCell ref="P26:U26"/>
    <mergeCell ref="M27:O27"/>
    <mergeCell ref="P27:U27"/>
  </mergeCells>
  <pageMargins left="0.51180555555555496" right="0.51180555555555496" top="0.78749999999999998" bottom="0.78749999999999998" header="0.51180555555555496" footer="0.51180555555555496"/>
  <pageSetup paperSize="9" scale="70" firstPageNumber="0" orientation="landscape" horizontalDpi="300" verticalDpi="300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DBE6D-62E0-40B3-B8DF-DF9549730F52}">
  <sheetPr>
    <tabColor rgb="FFFFFF00"/>
  </sheetPr>
  <dimension ref="A2:X42"/>
  <sheetViews>
    <sheetView workbookViewId="0">
      <selection activeCell="C45" sqref="C45"/>
    </sheetView>
  </sheetViews>
  <sheetFormatPr defaultRowHeight="15" x14ac:dyDescent="0.25"/>
  <cols>
    <col min="1" max="1" width="13" customWidth="1"/>
    <col min="2" max="2" width="8.5703125"/>
    <col min="3" max="3" width="84.85546875" customWidth="1"/>
    <col min="4" max="4" width="33" customWidth="1"/>
    <col min="5" max="5" width="8.5703125"/>
    <col min="6" max="6" width="16" style="137" customWidth="1"/>
    <col min="7" max="7" width="15.28515625" hidden="1" customWidth="1"/>
    <col min="8" max="8" width="14.85546875" hidden="1" customWidth="1"/>
    <col min="9" max="9" width="14.140625" hidden="1" customWidth="1"/>
    <col min="10" max="11" width="9.140625" hidden="1" customWidth="1"/>
    <col min="12" max="12" width="9.85546875" hidden="1" customWidth="1"/>
    <col min="13" max="13" width="9.140625" hidden="1" customWidth="1"/>
    <col min="14" max="14" width="18.28515625" hidden="1" customWidth="1"/>
    <col min="15" max="15" width="9.140625" hidden="1" customWidth="1"/>
  </cols>
  <sheetData>
    <row r="2" spans="1:24" ht="19.5" thickBot="1" x14ac:dyDescent="0.3">
      <c r="A2" s="222" t="s">
        <v>141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24" ht="15.75" thickBot="1" x14ac:dyDescent="0.3">
      <c r="A3" s="136"/>
      <c r="O3" s="138"/>
    </row>
    <row r="4" spans="1:24" ht="15.75" thickBot="1" x14ac:dyDescent="0.3">
      <c r="A4" s="223" t="s">
        <v>142</v>
      </c>
      <c r="B4" s="219" t="s">
        <v>143</v>
      </c>
      <c r="C4" s="219" t="s">
        <v>6</v>
      </c>
      <c r="D4" s="219" t="s">
        <v>144</v>
      </c>
      <c r="E4" s="219" t="s">
        <v>145</v>
      </c>
      <c r="F4" s="224" t="s">
        <v>146</v>
      </c>
      <c r="G4" s="224"/>
      <c r="H4" s="224" t="s">
        <v>147</v>
      </c>
      <c r="I4" s="224"/>
      <c r="J4" s="224" t="s">
        <v>7</v>
      </c>
      <c r="K4" s="224"/>
      <c r="L4" s="224"/>
      <c r="M4" s="219" t="s">
        <v>148</v>
      </c>
      <c r="N4" s="219" t="s">
        <v>149</v>
      </c>
      <c r="O4" s="220" t="s">
        <v>150</v>
      </c>
    </row>
    <row r="5" spans="1:24" ht="30.75" thickBot="1" x14ac:dyDescent="0.3">
      <c r="A5" s="223"/>
      <c r="B5" s="219"/>
      <c r="C5" s="219"/>
      <c r="D5" s="219"/>
      <c r="E5" s="219"/>
      <c r="F5" s="139" t="s">
        <v>151</v>
      </c>
      <c r="G5" s="139" t="s">
        <v>152</v>
      </c>
      <c r="H5" s="139" t="s">
        <v>151</v>
      </c>
      <c r="I5" s="139" t="s">
        <v>152</v>
      </c>
      <c r="J5" s="139" t="s">
        <v>151</v>
      </c>
      <c r="K5" s="139" t="s">
        <v>152</v>
      </c>
      <c r="L5" s="139" t="s">
        <v>153</v>
      </c>
      <c r="M5" s="219"/>
      <c r="N5" s="219"/>
      <c r="O5" s="220"/>
      <c r="Q5" s="140" t="s">
        <v>154</v>
      </c>
      <c r="R5" s="140"/>
      <c r="S5" s="140"/>
      <c r="T5" s="140"/>
      <c r="U5" s="140"/>
      <c r="V5" s="140"/>
      <c r="W5" s="140"/>
      <c r="X5" s="140"/>
    </row>
    <row r="6" spans="1:24" ht="25.5" x14ac:dyDescent="0.25">
      <c r="A6" s="163" t="s">
        <v>163</v>
      </c>
      <c r="B6" s="164" t="s">
        <v>155</v>
      </c>
      <c r="C6" s="164" t="s">
        <v>164</v>
      </c>
      <c r="D6" s="164" t="s">
        <v>156</v>
      </c>
      <c r="E6" s="165" t="s">
        <v>157</v>
      </c>
      <c r="F6" s="172">
        <v>1463.6507853999999</v>
      </c>
      <c r="G6" s="141" t="s">
        <v>158</v>
      </c>
      <c r="H6" s="141" t="s">
        <v>159</v>
      </c>
      <c r="I6" s="141" t="s">
        <v>158</v>
      </c>
      <c r="J6" s="141" t="s">
        <v>160</v>
      </c>
      <c r="K6" s="141" t="s">
        <v>158</v>
      </c>
      <c r="L6" s="142">
        <v>169746.42995200001</v>
      </c>
      <c r="M6" s="141" t="s">
        <v>161</v>
      </c>
      <c r="N6" s="142">
        <v>169746.42995200001</v>
      </c>
      <c r="O6" s="141" t="s">
        <v>161</v>
      </c>
      <c r="Q6" s="140" t="s">
        <v>162</v>
      </c>
      <c r="R6" s="140"/>
      <c r="S6" s="140"/>
      <c r="T6" s="140"/>
      <c r="U6" s="140"/>
      <c r="V6" s="140"/>
      <c r="W6" s="140"/>
      <c r="X6" s="140"/>
    </row>
    <row r="7" spans="1:24" ht="25.5" x14ac:dyDescent="0.25">
      <c r="A7" s="163" t="s">
        <v>340</v>
      </c>
      <c r="B7" s="164" t="s">
        <v>155</v>
      </c>
      <c r="C7" s="164" t="s">
        <v>341</v>
      </c>
      <c r="D7" s="164" t="s">
        <v>156</v>
      </c>
      <c r="E7" s="165" t="s">
        <v>342</v>
      </c>
      <c r="F7" s="163">
        <v>4.0670000000000002</v>
      </c>
      <c r="G7" s="141" t="s">
        <v>158</v>
      </c>
      <c r="H7" s="141" t="s">
        <v>165</v>
      </c>
      <c r="I7" s="141" t="s">
        <v>158</v>
      </c>
      <c r="J7" s="141" t="s">
        <v>166</v>
      </c>
      <c r="K7" s="141" t="s">
        <v>158</v>
      </c>
      <c r="L7" s="142">
        <v>141272.80829538999</v>
      </c>
      <c r="M7" s="141" t="s">
        <v>167</v>
      </c>
      <c r="N7" s="142">
        <v>311019.23824739998</v>
      </c>
      <c r="O7" s="141" t="s">
        <v>168</v>
      </c>
      <c r="Q7" s="221" t="s">
        <v>169</v>
      </c>
      <c r="R7" s="221"/>
      <c r="S7" s="221"/>
      <c r="T7" s="221"/>
      <c r="U7" s="221"/>
      <c r="V7" s="221"/>
      <c r="W7" s="221"/>
      <c r="X7" s="221"/>
    </row>
    <row r="8" spans="1:24" ht="25.5" x14ac:dyDescent="0.25">
      <c r="A8" s="163" t="s">
        <v>219</v>
      </c>
      <c r="B8" s="164" t="s">
        <v>155</v>
      </c>
      <c r="C8" s="164" t="s">
        <v>343</v>
      </c>
      <c r="D8" s="164" t="s">
        <v>156</v>
      </c>
      <c r="E8" s="165" t="s">
        <v>157</v>
      </c>
      <c r="F8" s="163">
        <v>614.00496989999999</v>
      </c>
      <c r="G8" s="141" t="s">
        <v>158</v>
      </c>
      <c r="H8" s="141" t="s">
        <v>171</v>
      </c>
      <c r="I8" s="141" t="s">
        <v>158</v>
      </c>
      <c r="J8" s="141" t="s">
        <v>172</v>
      </c>
      <c r="K8" s="141" t="s">
        <v>158</v>
      </c>
      <c r="L8" s="142">
        <v>119874.482177286</v>
      </c>
      <c r="M8" s="141" t="s">
        <v>173</v>
      </c>
      <c r="N8" s="142">
        <v>430893.7204247</v>
      </c>
      <c r="O8" s="141" t="s">
        <v>174</v>
      </c>
      <c r="Q8" s="221"/>
      <c r="R8" s="221"/>
      <c r="S8" s="221"/>
      <c r="T8" s="221"/>
      <c r="U8" s="221"/>
      <c r="V8" s="221"/>
      <c r="W8" s="221"/>
      <c r="X8" s="221"/>
    </row>
    <row r="9" spans="1:24" ht="25.5" x14ac:dyDescent="0.25">
      <c r="A9" s="163" t="s">
        <v>186</v>
      </c>
      <c r="B9" s="164" t="s">
        <v>155</v>
      </c>
      <c r="C9" s="164" t="s">
        <v>344</v>
      </c>
      <c r="D9" s="164" t="s">
        <v>156</v>
      </c>
      <c r="E9" s="165" t="s">
        <v>157</v>
      </c>
      <c r="F9" s="163">
        <v>548.73428060000003</v>
      </c>
      <c r="G9" s="141" t="s">
        <v>158</v>
      </c>
      <c r="H9" s="141" t="s">
        <v>171</v>
      </c>
      <c r="I9" s="141" t="s">
        <v>158</v>
      </c>
      <c r="J9" s="141" t="s">
        <v>176</v>
      </c>
      <c r="K9" s="141" t="s">
        <v>158</v>
      </c>
      <c r="L9" s="142">
        <v>113753.65193807</v>
      </c>
      <c r="M9" s="141" t="s">
        <v>177</v>
      </c>
      <c r="N9" s="142">
        <v>544647.37236279994</v>
      </c>
      <c r="O9" s="141" t="s">
        <v>178</v>
      </c>
      <c r="Q9" s="221"/>
      <c r="R9" s="221"/>
      <c r="S9" s="221"/>
      <c r="T9" s="221"/>
      <c r="U9" s="221"/>
      <c r="V9" s="221"/>
      <c r="W9" s="221"/>
      <c r="X9" s="221"/>
    </row>
    <row r="10" spans="1:24" x14ac:dyDescent="0.25">
      <c r="A10" s="163" t="s">
        <v>170</v>
      </c>
      <c r="B10" s="164" t="s">
        <v>155</v>
      </c>
      <c r="C10" s="164" t="s">
        <v>345</v>
      </c>
      <c r="D10" s="164" t="s">
        <v>156</v>
      </c>
      <c r="E10" s="165" t="s">
        <v>157</v>
      </c>
      <c r="F10" s="163">
        <v>385.17358380000002</v>
      </c>
      <c r="G10" s="141" t="s">
        <v>158</v>
      </c>
      <c r="H10" s="141" t="s">
        <v>171</v>
      </c>
      <c r="I10" s="141" t="s">
        <v>158</v>
      </c>
      <c r="J10" s="141" t="s">
        <v>180</v>
      </c>
      <c r="K10" s="141" t="s">
        <v>158</v>
      </c>
      <c r="L10" s="142">
        <v>43916.085509878001</v>
      </c>
      <c r="M10" s="141" t="s">
        <v>181</v>
      </c>
      <c r="N10" s="142">
        <v>588563.45787269995</v>
      </c>
      <c r="O10" s="141" t="s">
        <v>182</v>
      </c>
      <c r="Q10" s="221"/>
      <c r="R10" s="221"/>
      <c r="S10" s="221"/>
      <c r="T10" s="221"/>
      <c r="U10" s="221"/>
      <c r="V10" s="221"/>
      <c r="W10" s="221"/>
      <c r="X10" s="221"/>
    </row>
    <row r="11" spans="1:24" x14ac:dyDescent="0.25">
      <c r="A11" s="163" t="s">
        <v>211</v>
      </c>
      <c r="B11" s="164" t="s">
        <v>155</v>
      </c>
      <c r="C11" s="164" t="s">
        <v>346</v>
      </c>
      <c r="D11" s="164" t="s">
        <v>156</v>
      </c>
      <c r="E11" s="165" t="s">
        <v>157</v>
      </c>
      <c r="F11" s="163">
        <v>421.52988929999998</v>
      </c>
      <c r="G11" s="141" t="s">
        <v>158</v>
      </c>
      <c r="H11" s="141" t="s">
        <v>171</v>
      </c>
      <c r="I11" s="141" t="s">
        <v>158</v>
      </c>
      <c r="J11" s="141" t="s">
        <v>183</v>
      </c>
      <c r="K11" s="141" t="s">
        <v>158</v>
      </c>
      <c r="L11" s="142">
        <v>40501.465373222003</v>
      </c>
      <c r="M11" s="141" t="s">
        <v>184</v>
      </c>
      <c r="N11" s="142">
        <v>629064.92324589996</v>
      </c>
      <c r="O11" s="141" t="s">
        <v>185</v>
      </c>
      <c r="Q11" s="221"/>
      <c r="R11" s="221"/>
      <c r="S11" s="221"/>
      <c r="T11" s="221"/>
      <c r="U11" s="221"/>
      <c r="V11" s="221"/>
      <c r="W11" s="221"/>
      <c r="X11" s="221"/>
    </row>
    <row r="12" spans="1:24" x14ac:dyDescent="0.25">
      <c r="A12" s="163" t="s">
        <v>305</v>
      </c>
      <c r="B12" s="164" t="s">
        <v>155</v>
      </c>
      <c r="C12" s="164" t="s">
        <v>306</v>
      </c>
      <c r="D12" s="164" t="s">
        <v>156</v>
      </c>
      <c r="E12" s="165" t="s">
        <v>157</v>
      </c>
      <c r="F12" s="163">
        <v>64.775040000000004</v>
      </c>
      <c r="G12" s="141" t="s">
        <v>158</v>
      </c>
      <c r="H12" s="141" t="s">
        <v>171</v>
      </c>
      <c r="I12" s="141" t="s">
        <v>158</v>
      </c>
      <c r="J12" s="141" t="s">
        <v>187</v>
      </c>
      <c r="K12" s="141" t="s">
        <v>158</v>
      </c>
      <c r="L12" s="142">
        <v>28256.991404380002</v>
      </c>
      <c r="M12" s="141" t="s">
        <v>188</v>
      </c>
      <c r="N12" s="142">
        <v>657321.91465030005</v>
      </c>
      <c r="O12" s="141" t="s">
        <v>189</v>
      </c>
    </row>
    <row r="13" spans="1:24" x14ac:dyDescent="0.25">
      <c r="A13" s="163" t="s">
        <v>179</v>
      </c>
      <c r="B13" s="164" t="s">
        <v>155</v>
      </c>
      <c r="C13" s="164" t="s">
        <v>347</v>
      </c>
      <c r="D13" s="164" t="s">
        <v>156</v>
      </c>
      <c r="E13" s="165" t="s">
        <v>157</v>
      </c>
      <c r="F13" s="163">
        <v>294.2093552</v>
      </c>
      <c r="G13" s="141" t="s">
        <v>158</v>
      </c>
      <c r="H13" s="141" t="s">
        <v>190</v>
      </c>
      <c r="I13" s="141" t="s">
        <v>158</v>
      </c>
      <c r="J13" s="141" t="s">
        <v>191</v>
      </c>
      <c r="K13" s="141" t="s">
        <v>158</v>
      </c>
      <c r="L13" s="142">
        <v>27762.673664000002</v>
      </c>
      <c r="M13" s="141" t="s">
        <v>192</v>
      </c>
      <c r="N13" s="142">
        <v>685084.58831430005</v>
      </c>
      <c r="O13" s="141" t="s">
        <v>193</v>
      </c>
    </row>
    <row r="14" spans="1:24" x14ac:dyDescent="0.25">
      <c r="A14" s="163" t="s">
        <v>348</v>
      </c>
      <c r="B14" s="164" t="s">
        <v>155</v>
      </c>
      <c r="C14" s="164" t="s">
        <v>349</v>
      </c>
      <c r="D14" s="164" t="s">
        <v>156</v>
      </c>
      <c r="E14" s="165" t="s">
        <v>157</v>
      </c>
      <c r="F14" s="163">
        <v>127.10914820000001</v>
      </c>
      <c r="G14" s="141" t="s">
        <v>158</v>
      </c>
      <c r="H14" s="141" t="s">
        <v>195</v>
      </c>
      <c r="I14" s="141" t="s">
        <v>158</v>
      </c>
      <c r="J14" s="141" t="s">
        <v>196</v>
      </c>
      <c r="K14" s="141" t="s">
        <v>158</v>
      </c>
      <c r="L14" s="142">
        <v>24748.415833076</v>
      </c>
      <c r="M14" s="141" t="s">
        <v>197</v>
      </c>
      <c r="N14" s="142">
        <v>709833.00414740003</v>
      </c>
      <c r="O14" s="141" t="s">
        <v>198</v>
      </c>
    </row>
    <row r="15" spans="1:24" x14ac:dyDescent="0.25">
      <c r="A15" s="166" t="s">
        <v>350</v>
      </c>
      <c r="B15" s="167" t="s">
        <v>155</v>
      </c>
      <c r="C15" s="167" t="s">
        <v>351</v>
      </c>
      <c r="D15" s="167" t="s">
        <v>156</v>
      </c>
      <c r="E15" s="168" t="s">
        <v>157</v>
      </c>
      <c r="F15" s="166">
        <v>115.3224932</v>
      </c>
      <c r="G15" s="141" t="s">
        <v>158</v>
      </c>
      <c r="H15" s="141" t="s">
        <v>171</v>
      </c>
      <c r="I15" s="141" t="s">
        <v>158</v>
      </c>
      <c r="J15" s="141" t="s">
        <v>200</v>
      </c>
      <c r="K15" s="141" t="s">
        <v>158</v>
      </c>
      <c r="L15" s="142">
        <v>21885.786459028001</v>
      </c>
      <c r="M15" s="141" t="s">
        <v>201</v>
      </c>
      <c r="N15" s="142">
        <v>731718.7906064</v>
      </c>
      <c r="O15" s="141" t="s">
        <v>202</v>
      </c>
    </row>
    <row r="16" spans="1:24" x14ac:dyDescent="0.25">
      <c r="A16" s="166" t="s">
        <v>215</v>
      </c>
      <c r="B16" s="167" t="s">
        <v>155</v>
      </c>
      <c r="C16" s="167" t="s">
        <v>352</v>
      </c>
      <c r="D16" s="167" t="s">
        <v>156</v>
      </c>
      <c r="E16" s="168" t="s">
        <v>157</v>
      </c>
      <c r="F16" s="166">
        <v>79.411078700000004</v>
      </c>
      <c r="G16" s="141" t="s">
        <v>158</v>
      </c>
      <c r="H16" s="141" t="s">
        <v>195</v>
      </c>
      <c r="I16" s="141" t="s">
        <v>158</v>
      </c>
      <c r="J16" s="141" t="s">
        <v>204</v>
      </c>
      <c r="K16" s="141" t="s">
        <v>158</v>
      </c>
      <c r="L16" s="142">
        <v>19234.983219016001</v>
      </c>
      <c r="M16" s="141" t="s">
        <v>205</v>
      </c>
      <c r="N16" s="142">
        <v>750953.77382540004</v>
      </c>
      <c r="O16" s="141" t="s">
        <v>206</v>
      </c>
    </row>
    <row r="17" spans="1:15" x14ac:dyDescent="0.25">
      <c r="A17" s="166" t="s">
        <v>353</v>
      </c>
      <c r="B17" s="167" t="s">
        <v>155</v>
      </c>
      <c r="C17" s="167" t="s">
        <v>354</v>
      </c>
      <c r="D17" s="167" t="s">
        <v>156</v>
      </c>
      <c r="E17" s="168" t="s">
        <v>157</v>
      </c>
      <c r="F17" s="166">
        <v>5.0532304000000003</v>
      </c>
      <c r="G17" s="141" t="s">
        <v>158</v>
      </c>
      <c r="H17" s="141" t="s">
        <v>207</v>
      </c>
      <c r="I17" s="141" t="s">
        <v>158</v>
      </c>
      <c r="J17" s="141" t="s">
        <v>208</v>
      </c>
      <c r="K17" s="141" t="s">
        <v>158</v>
      </c>
      <c r="L17" s="142">
        <v>15597.4</v>
      </c>
      <c r="M17" s="141" t="s">
        <v>209</v>
      </c>
      <c r="N17" s="142">
        <v>766551.17382539995</v>
      </c>
      <c r="O17" s="141" t="s">
        <v>210</v>
      </c>
    </row>
    <row r="18" spans="1:15" x14ac:dyDescent="0.25">
      <c r="A18" s="166" t="s">
        <v>257</v>
      </c>
      <c r="B18" s="167" t="s">
        <v>155</v>
      </c>
      <c r="C18" s="167" t="s">
        <v>258</v>
      </c>
      <c r="D18" s="167" t="s">
        <v>156</v>
      </c>
      <c r="E18" s="168" t="s">
        <v>157</v>
      </c>
      <c r="F18" s="166">
        <v>26.0365298</v>
      </c>
      <c r="G18" s="141" t="s">
        <v>158</v>
      </c>
      <c r="H18" s="141" t="s">
        <v>195</v>
      </c>
      <c r="I18" s="141" t="s">
        <v>158</v>
      </c>
      <c r="J18" s="141" t="s">
        <v>212</v>
      </c>
      <c r="K18" s="141" t="s">
        <v>158</v>
      </c>
      <c r="L18" s="142">
        <v>12934.958334999999</v>
      </c>
      <c r="M18" s="141" t="s">
        <v>213</v>
      </c>
      <c r="N18" s="142">
        <v>779486.13216040004</v>
      </c>
      <c r="O18" s="141" t="s">
        <v>214</v>
      </c>
    </row>
    <row r="19" spans="1:15" x14ac:dyDescent="0.25">
      <c r="A19" s="166" t="s">
        <v>355</v>
      </c>
      <c r="B19" s="167" t="s">
        <v>155</v>
      </c>
      <c r="C19" s="167" t="s">
        <v>356</v>
      </c>
      <c r="D19" s="167" t="s">
        <v>156</v>
      </c>
      <c r="E19" s="168" t="s">
        <v>157</v>
      </c>
      <c r="F19" s="166">
        <v>4.5938458999999998</v>
      </c>
      <c r="G19" s="141" t="s">
        <v>158</v>
      </c>
      <c r="H19" s="141" t="s">
        <v>171</v>
      </c>
      <c r="I19" s="141" t="s">
        <v>158</v>
      </c>
      <c r="J19" s="141" t="s">
        <v>216</v>
      </c>
      <c r="K19" s="141" t="s">
        <v>158</v>
      </c>
      <c r="L19" s="142">
        <v>12135.024649712001</v>
      </c>
      <c r="M19" s="141" t="s">
        <v>217</v>
      </c>
      <c r="N19" s="142">
        <v>791621.15681009996</v>
      </c>
      <c r="O19" s="141" t="s">
        <v>218</v>
      </c>
    </row>
    <row r="20" spans="1:15" x14ac:dyDescent="0.25">
      <c r="A20" s="166" t="s">
        <v>357</v>
      </c>
      <c r="B20" s="167" t="s">
        <v>155</v>
      </c>
      <c r="C20" s="167" t="s">
        <v>358</v>
      </c>
      <c r="D20" s="167" t="s">
        <v>156</v>
      </c>
      <c r="E20" s="168" t="s">
        <v>157</v>
      </c>
      <c r="F20" s="166">
        <v>4.5784589999999996</v>
      </c>
      <c r="G20" s="141" t="s">
        <v>158</v>
      </c>
      <c r="H20" s="141" t="s">
        <v>171</v>
      </c>
      <c r="I20" s="141" t="s">
        <v>158</v>
      </c>
      <c r="J20" s="141" t="s">
        <v>220</v>
      </c>
      <c r="K20" s="141" t="s">
        <v>158</v>
      </c>
      <c r="L20" s="142">
        <v>10389.158577820001</v>
      </c>
      <c r="M20" s="141" t="s">
        <v>221</v>
      </c>
      <c r="N20" s="142">
        <v>802010.31538789999</v>
      </c>
      <c r="O20" s="141" t="s">
        <v>222</v>
      </c>
    </row>
    <row r="21" spans="1:15" x14ac:dyDescent="0.25">
      <c r="A21" s="166" t="s">
        <v>251</v>
      </c>
      <c r="B21" s="167" t="s">
        <v>155</v>
      </c>
      <c r="C21" s="167" t="s">
        <v>252</v>
      </c>
      <c r="D21" s="167" t="s">
        <v>156</v>
      </c>
      <c r="E21" s="168" t="s">
        <v>157</v>
      </c>
      <c r="F21" s="166">
        <v>19.5157074</v>
      </c>
      <c r="G21" s="141" t="s">
        <v>158</v>
      </c>
      <c r="H21" s="141" t="s">
        <v>223</v>
      </c>
      <c r="I21" s="141" t="s">
        <v>158</v>
      </c>
      <c r="J21" s="141" t="s">
        <v>224</v>
      </c>
      <c r="K21" s="141" t="s">
        <v>158</v>
      </c>
      <c r="L21" s="142">
        <v>8899.4512147200003</v>
      </c>
      <c r="M21" s="141" t="s">
        <v>225</v>
      </c>
      <c r="N21" s="142">
        <v>820911.7484101</v>
      </c>
      <c r="O21" s="141" t="s">
        <v>226</v>
      </c>
    </row>
    <row r="22" spans="1:15" x14ac:dyDescent="0.25">
      <c r="A22" s="166" t="s">
        <v>297</v>
      </c>
      <c r="B22" s="167" t="s">
        <v>155</v>
      </c>
      <c r="C22" s="167" t="s">
        <v>359</v>
      </c>
      <c r="D22" s="167" t="s">
        <v>156</v>
      </c>
      <c r="E22" s="168" t="s">
        <v>157</v>
      </c>
      <c r="F22" s="166">
        <v>16.022807400000001</v>
      </c>
      <c r="G22" s="141" t="s">
        <v>158</v>
      </c>
      <c r="H22" s="141" t="s">
        <v>228</v>
      </c>
      <c r="I22" s="141" t="s">
        <v>158</v>
      </c>
      <c r="J22" s="141" t="s">
        <v>229</v>
      </c>
      <c r="K22" s="141" t="s">
        <v>158</v>
      </c>
      <c r="L22" s="142">
        <v>7726.0039294560002</v>
      </c>
      <c r="M22" s="141" t="s">
        <v>230</v>
      </c>
      <c r="N22" s="142">
        <v>837009.28281240002</v>
      </c>
      <c r="O22" s="141" t="s">
        <v>231</v>
      </c>
    </row>
    <row r="23" spans="1:15" x14ac:dyDescent="0.25">
      <c r="A23" s="166" t="s">
        <v>360</v>
      </c>
      <c r="B23" s="167" t="s">
        <v>155</v>
      </c>
      <c r="C23" s="167" t="s">
        <v>361</v>
      </c>
      <c r="D23" s="167" t="s">
        <v>156</v>
      </c>
      <c r="E23" s="168" t="s">
        <v>157</v>
      </c>
      <c r="F23" s="166">
        <v>15.303103200000001</v>
      </c>
      <c r="G23" s="141" t="s">
        <v>158</v>
      </c>
      <c r="H23" s="141" t="s">
        <v>195</v>
      </c>
      <c r="I23" s="141" t="s">
        <v>158</v>
      </c>
      <c r="J23" s="141" t="s">
        <v>234</v>
      </c>
      <c r="K23" s="141" t="s">
        <v>158</v>
      </c>
      <c r="L23" s="142">
        <v>7533.2910143240006</v>
      </c>
      <c r="M23" s="141" t="s">
        <v>235</v>
      </c>
      <c r="N23" s="142">
        <v>844542.57382669998</v>
      </c>
      <c r="O23" s="141" t="s">
        <v>236</v>
      </c>
    </row>
    <row r="24" spans="1:15" x14ac:dyDescent="0.25">
      <c r="A24" s="166" t="s">
        <v>199</v>
      </c>
      <c r="B24" s="167" t="s">
        <v>155</v>
      </c>
      <c r="C24" s="167" t="s">
        <v>315</v>
      </c>
      <c r="D24" s="167" t="s">
        <v>156</v>
      </c>
      <c r="E24" s="168" t="s">
        <v>157</v>
      </c>
      <c r="F24" s="166">
        <v>15.5250504</v>
      </c>
      <c r="G24" s="141" t="s">
        <v>158</v>
      </c>
      <c r="H24" s="141" t="s">
        <v>237</v>
      </c>
      <c r="I24" s="141" t="s">
        <v>158</v>
      </c>
      <c r="J24" s="141" t="s">
        <v>238</v>
      </c>
      <c r="K24" s="141" t="s">
        <v>158</v>
      </c>
      <c r="L24" s="142">
        <v>6365.7704549010004</v>
      </c>
      <c r="M24" s="141" t="s">
        <v>239</v>
      </c>
      <c r="N24" s="142">
        <v>857630.74284119997</v>
      </c>
      <c r="O24" s="141" t="s">
        <v>240</v>
      </c>
    </row>
    <row r="25" spans="1:15" x14ac:dyDescent="0.25">
      <c r="A25" s="169" t="s">
        <v>227</v>
      </c>
      <c r="B25" s="170" t="s">
        <v>155</v>
      </c>
      <c r="C25" s="170" t="s">
        <v>362</v>
      </c>
      <c r="D25" s="170" t="s">
        <v>156</v>
      </c>
      <c r="E25" s="171" t="s">
        <v>157</v>
      </c>
      <c r="F25" s="169">
        <v>12.599679999999999</v>
      </c>
      <c r="G25" s="141" t="s">
        <v>158</v>
      </c>
      <c r="H25" s="141" t="s">
        <v>241</v>
      </c>
      <c r="I25" s="141" t="s">
        <v>158</v>
      </c>
      <c r="J25" s="141" t="s">
        <v>242</v>
      </c>
      <c r="K25" s="141" t="s">
        <v>158</v>
      </c>
      <c r="L25" s="142">
        <v>5789.1692880000001</v>
      </c>
      <c r="M25" s="141" t="s">
        <v>243</v>
      </c>
      <c r="N25" s="142">
        <v>863419.91212919995</v>
      </c>
      <c r="O25" s="141" t="s">
        <v>244</v>
      </c>
    </row>
    <row r="26" spans="1:15" x14ac:dyDescent="0.25">
      <c r="A26" s="169" t="s">
        <v>232</v>
      </c>
      <c r="B26" s="170" t="s">
        <v>155</v>
      </c>
      <c r="C26" s="170" t="s">
        <v>233</v>
      </c>
      <c r="D26" s="170" t="s">
        <v>156</v>
      </c>
      <c r="E26" s="171" t="s">
        <v>157</v>
      </c>
      <c r="F26" s="169">
        <v>18.4934358</v>
      </c>
      <c r="G26" s="141" t="s">
        <v>158</v>
      </c>
      <c r="H26" s="141" t="s">
        <v>247</v>
      </c>
      <c r="I26" s="141" t="s">
        <v>158</v>
      </c>
      <c r="J26" s="141" t="s">
        <v>248</v>
      </c>
      <c r="K26" s="141" t="s">
        <v>158</v>
      </c>
      <c r="L26" s="142">
        <v>5349.3682242329996</v>
      </c>
      <c r="M26" s="141" t="s">
        <v>249</v>
      </c>
      <c r="N26" s="142">
        <v>868769.28035340004</v>
      </c>
      <c r="O26" s="141" t="s">
        <v>250</v>
      </c>
    </row>
    <row r="27" spans="1:15" x14ac:dyDescent="0.25">
      <c r="A27" s="169" t="s">
        <v>194</v>
      </c>
      <c r="B27" s="170" t="s">
        <v>155</v>
      </c>
      <c r="C27" s="170" t="s">
        <v>363</v>
      </c>
      <c r="D27" s="170" t="s">
        <v>156</v>
      </c>
      <c r="E27" s="171" t="s">
        <v>157</v>
      </c>
      <c r="F27" s="169">
        <v>13.5372941</v>
      </c>
      <c r="G27" s="141" t="s">
        <v>158</v>
      </c>
      <c r="H27" s="141" t="s">
        <v>253</v>
      </c>
      <c r="I27" s="141" t="s">
        <v>158</v>
      </c>
      <c r="J27" s="141" t="s">
        <v>254</v>
      </c>
      <c r="K27" s="141" t="s">
        <v>158</v>
      </c>
      <c r="L27" s="142">
        <v>3603.8347349400001</v>
      </c>
      <c r="M27" s="141" t="s">
        <v>255</v>
      </c>
      <c r="N27" s="142">
        <v>885055.72979919997</v>
      </c>
      <c r="O27" s="141" t="s">
        <v>256</v>
      </c>
    </row>
    <row r="28" spans="1:15" x14ac:dyDescent="0.25">
      <c r="A28" s="169" t="s">
        <v>262</v>
      </c>
      <c r="B28" s="170" t="s">
        <v>155</v>
      </c>
      <c r="C28" s="170" t="s">
        <v>364</v>
      </c>
      <c r="D28" s="170" t="s">
        <v>156</v>
      </c>
      <c r="E28" s="171" t="s">
        <v>157</v>
      </c>
      <c r="F28" s="169">
        <v>9.6694958</v>
      </c>
      <c r="G28" s="141" t="s">
        <v>158</v>
      </c>
      <c r="H28" s="141" t="s">
        <v>171</v>
      </c>
      <c r="I28" s="141" t="s">
        <v>158</v>
      </c>
      <c r="J28" s="141" t="s">
        <v>259</v>
      </c>
      <c r="K28" s="141" t="s">
        <v>158</v>
      </c>
      <c r="L28" s="142">
        <v>3224.5640933240002</v>
      </c>
      <c r="M28" s="141" t="s">
        <v>260</v>
      </c>
      <c r="N28" s="142">
        <v>888280.29389249999</v>
      </c>
      <c r="O28" s="141" t="s">
        <v>261</v>
      </c>
    </row>
    <row r="29" spans="1:15" x14ac:dyDescent="0.25">
      <c r="A29" s="169" t="s">
        <v>203</v>
      </c>
      <c r="B29" s="170" t="s">
        <v>155</v>
      </c>
      <c r="C29" s="170" t="s">
        <v>316</v>
      </c>
      <c r="D29" s="170" t="s">
        <v>156</v>
      </c>
      <c r="E29" s="171" t="s">
        <v>157</v>
      </c>
      <c r="F29" s="169">
        <v>9.9135863999999998</v>
      </c>
      <c r="G29" s="141" t="s">
        <v>158</v>
      </c>
      <c r="H29" s="141" t="s">
        <v>247</v>
      </c>
      <c r="I29" s="141" t="s">
        <v>158</v>
      </c>
      <c r="J29" s="141" t="s">
        <v>263</v>
      </c>
      <c r="K29" s="141" t="s">
        <v>158</v>
      </c>
      <c r="L29" s="142">
        <v>2981.556467802</v>
      </c>
      <c r="M29" s="141" t="s">
        <v>264</v>
      </c>
      <c r="N29" s="142">
        <v>891261.85036030004</v>
      </c>
      <c r="O29" s="141" t="s">
        <v>265</v>
      </c>
    </row>
    <row r="30" spans="1:15" x14ac:dyDescent="0.25">
      <c r="A30" s="169" t="s">
        <v>365</v>
      </c>
      <c r="B30" s="170" t="s">
        <v>155</v>
      </c>
      <c r="C30" s="170" t="s">
        <v>366</v>
      </c>
      <c r="D30" s="170" t="s">
        <v>156</v>
      </c>
      <c r="E30" s="171" t="s">
        <v>157</v>
      </c>
      <c r="F30" s="169">
        <v>4.0030165000000002</v>
      </c>
      <c r="G30" s="141" t="s">
        <v>158</v>
      </c>
      <c r="H30" s="141" t="s">
        <v>267</v>
      </c>
      <c r="I30" s="141" t="s">
        <v>158</v>
      </c>
      <c r="J30" s="141" t="s">
        <v>268</v>
      </c>
      <c r="K30" s="141" t="s">
        <v>158</v>
      </c>
      <c r="L30" s="142">
        <v>2546.8904184533503</v>
      </c>
      <c r="M30" s="141" t="s">
        <v>269</v>
      </c>
      <c r="N30" s="142">
        <v>896385.91434669995</v>
      </c>
      <c r="O30" s="141" t="s">
        <v>270</v>
      </c>
    </row>
    <row r="31" spans="1:15" x14ac:dyDescent="0.25">
      <c r="A31" s="169" t="s">
        <v>283</v>
      </c>
      <c r="B31" s="170" t="s">
        <v>155</v>
      </c>
      <c r="C31" s="170" t="s">
        <v>284</v>
      </c>
      <c r="D31" s="170" t="s">
        <v>156</v>
      </c>
      <c r="E31" s="171" t="s">
        <v>157</v>
      </c>
      <c r="F31" s="169">
        <v>3.5919911999999998</v>
      </c>
      <c r="G31" s="141" t="s">
        <v>158</v>
      </c>
      <c r="H31" s="141" t="s">
        <v>195</v>
      </c>
      <c r="I31" s="141" t="s">
        <v>158</v>
      </c>
      <c r="J31" s="141" t="s">
        <v>273</v>
      </c>
      <c r="K31" s="141" t="s">
        <v>158</v>
      </c>
      <c r="L31" s="142">
        <v>1915.8895859439999</v>
      </c>
      <c r="M31" s="141" t="s">
        <v>274</v>
      </c>
      <c r="N31" s="142">
        <v>904956.69242370001</v>
      </c>
      <c r="O31" s="141" t="s">
        <v>275</v>
      </c>
    </row>
    <row r="32" spans="1:15" x14ac:dyDescent="0.25">
      <c r="A32" s="169" t="s">
        <v>367</v>
      </c>
      <c r="B32" s="170" t="s">
        <v>155</v>
      </c>
      <c r="C32" s="170" t="s">
        <v>368</v>
      </c>
      <c r="D32" s="170" t="s">
        <v>156</v>
      </c>
      <c r="E32" s="171" t="s">
        <v>157</v>
      </c>
      <c r="F32" s="169">
        <v>3.6435960000000001</v>
      </c>
      <c r="G32" s="141" t="s">
        <v>158</v>
      </c>
      <c r="H32" s="141" t="s">
        <v>276</v>
      </c>
      <c r="I32" s="141" t="s">
        <v>158</v>
      </c>
      <c r="J32" s="141" t="s">
        <v>277</v>
      </c>
      <c r="K32" s="141" t="s">
        <v>158</v>
      </c>
      <c r="L32" s="142">
        <v>1847.09718</v>
      </c>
      <c r="M32" s="141" t="s">
        <v>274</v>
      </c>
      <c r="N32" s="142">
        <v>908687.03063279996</v>
      </c>
      <c r="O32" s="141" t="s">
        <v>278</v>
      </c>
    </row>
    <row r="33" spans="1:15" x14ac:dyDescent="0.25">
      <c r="A33" s="169" t="s">
        <v>369</v>
      </c>
      <c r="B33" s="170" t="s">
        <v>155</v>
      </c>
      <c r="C33" s="170" t="s">
        <v>370</v>
      </c>
      <c r="D33" s="170" t="s">
        <v>156</v>
      </c>
      <c r="E33" s="171" t="s">
        <v>157</v>
      </c>
      <c r="F33" s="169">
        <v>2.8899745000000001</v>
      </c>
      <c r="G33" s="141" t="s">
        <v>158</v>
      </c>
      <c r="H33" s="141" t="s">
        <v>279</v>
      </c>
      <c r="I33" s="141" t="s">
        <v>158</v>
      </c>
      <c r="J33" s="141" t="s">
        <v>280</v>
      </c>
      <c r="K33" s="141" t="s">
        <v>158</v>
      </c>
      <c r="L33" s="142">
        <v>1553.040475</v>
      </c>
      <c r="M33" s="141" t="s">
        <v>281</v>
      </c>
      <c r="N33" s="142">
        <v>910240.0711078</v>
      </c>
      <c r="O33" s="141" t="s">
        <v>282</v>
      </c>
    </row>
    <row r="34" spans="1:15" x14ac:dyDescent="0.25">
      <c r="A34" s="169" t="s">
        <v>175</v>
      </c>
      <c r="B34" s="170" t="s">
        <v>155</v>
      </c>
      <c r="C34" s="170" t="s">
        <v>371</v>
      </c>
      <c r="D34" s="170" t="s">
        <v>156</v>
      </c>
      <c r="E34" s="171" t="s">
        <v>157</v>
      </c>
      <c r="F34" s="169">
        <v>2.3319014</v>
      </c>
      <c r="G34" s="141" t="s">
        <v>158</v>
      </c>
      <c r="H34" s="141" t="s">
        <v>285</v>
      </c>
      <c r="I34" s="141" t="s">
        <v>158</v>
      </c>
      <c r="J34" s="141" t="s">
        <v>286</v>
      </c>
      <c r="K34" s="141" t="s">
        <v>158</v>
      </c>
      <c r="L34" s="142">
        <v>1470.853765368</v>
      </c>
      <c r="M34" s="141" t="s">
        <v>281</v>
      </c>
      <c r="N34" s="142">
        <v>911710.92487320001</v>
      </c>
      <c r="O34" s="141" t="s">
        <v>287</v>
      </c>
    </row>
    <row r="35" spans="1:15" x14ac:dyDescent="0.25">
      <c r="A35" s="169" t="s">
        <v>372</v>
      </c>
      <c r="B35" s="170" t="s">
        <v>155</v>
      </c>
      <c r="C35" s="170" t="s">
        <v>373</v>
      </c>
      <c r="D35" s="170" t="s">
        <v>156</v>
      </c>
      <c r="E35" s="171" t="s">
        <v>157</v>
      </c>
      <c r="F35" s="169">
        <v>1.3511668999999999</v>
      </c>
      <c r="G35" s="141" t="s">
        <v>158</v>
      </c>
      <c r="H35" s="141" t="s">
        <v>288</v>
      </c>
      <c r="I35" s="141" t="s">
        <v>158</v>
      </c>
      <c r="J35" s="141" t="s">
        <v>289</v>
      </c>
      <c r="K35" s="141" t="s">
        <v>158</v>
      </c>
      <c r="L35" s="142">
        <v>674.70644083623051</v>
      </c>
      <c r="M35" s="141" t="s">
        <v>290</v>
      </c>
      <c r="N35" s="142">
        <v>913097.68198650004</v>
      </c>
      <c r="O35" s="141" t="s">
        <v>291</v>
      </c>
    </row>
    <row r="36" spans="1:15" x14ac:dyDescent="0.25">
      <c r="A36" s="169" t="s">
        <v>271</v>
      </c>
      <c r="B36" s="170" t="s">
        <v>155</v>
      </c>
      <c r="C36" s="170" t="s">
        <v>272</v>
      </c>
      <c r="D36" s="170" t="s">
        <v>156</v>
      </c>
      <c r="E36" s="171" t="s">
        <v>157</v>
      </c>
      <c r="F36" s="169">
        <v>1.3390215000000001</v>
      </c>
      <c r="G36" s="141" t="s">
        <v>158</v>
      </c>
      <c r="H36" s="141" t="s">
        <v>294</v>
      </c>
      <c r="I36" s="141" t="s">
        <v>158</v>
      </c>
      <c r="J36" s="141" t="s">
        <v>295</v>
      </c>
      <c r="K36" s="141" t="s">
        <v>158</v>
      </c>
      <c r="L36" s="142">
        <v>594.47927540399996</v>
      </c>
      <c r="M36" s="141" t="s">
        <v>290</v>
      </c>
      <c r="N36" s="142">
        <v>913692.16126189998</v>
      </c>
      <c r="O36" s="141" t="s">
        <v>296</v>
      </c>
    </row>
    <row r="37" spans="1:15" x14ac:dyDescent="0.25">
      <c r="A37" s="169" t="s">
        <v>313</v>
      </c>
      <c r="B37" s="170" t="s">
        <v>155</v>
      </c>
      <c r="C37" s="170" t="s">
        <v>374</v>
      </c>
      <c r="D37" s="170" t="s">
        <v>156</v>
      </c>
      <c r="E37" s="171" t="s">
        <v>157</v>
      </c>
      <c r="F37" s="169">
        <v>0.92125250000000003</v>
      </c>
      <c r="G37" s="141" t="s">
        <v>158</v>
      </c>
      <c r="H37" s="141" t="s">
        <v>298</v>
      </c>
      <c r="I37" s="141" t="s">
        <v>158</v>
      </c>
      <c r="J37" s="141" t="s">
        <v>299</v>
      </c>
      <c r="K37" s="141" t="s">
        <v>158</v>
      </c>
      <c r="L37" s="142">
        <v>548.54883159999997</v>
      </c>
      <c r="M37" s="141" t="s">
        <v>290</v>
      </c>
      <c r="N37" s="142">
        <v>914240.71009349998</v>
      </c>
      <c r="O37" s="141" t="s">
        <v>300</v>
      </c>
    </row>
    <row r="38" spans="1:15" x14ac:dyDescent="0.25">
      <c r="A38" s="169" t="s">
        <v>245</v>
      </c>
      <c r="B38" s="170" t="s">
        <v>155</v>
      </c>
      <c r="C38" s="170" t="s">
        <v>246</v>
      </c>
      <c r="D38" s="170" t="s">
        <v>156</v>
      </c>
      <c r="E38" s="171" t="s">
        <v>157</v>
      </c>
      <c r="F38" s="169">
        <v>0.77710619999999997</v>
      </c>
      <c r="G38" s="141" t="s">
        <v>158</v>
      </c>
      <c r="H38" s="141" t="s">
        <v>301</v>
      </c>
      <c r="I38" s="141" t="s">
        <v>158</v>
      </c>
      <c r="J38" s="141" t="s">
        <v>302</v>
      </c>
      <c r="K38" s="141" t="s">
        <v>158</v>
      </c>
      <c r="L38" s="142">
        <v>524.585791341</v>
      </c>
      <c r="M38" s="141" t="s">
        <v>303</v>
      </c>
      <c r="N38" s="142">
        <v>914765.29588480003</v>
      </c>
      <c r="O38" s="141" t="s">
        <v>304</v>
      </c>
    </row>
    <row r="39" spans="1:15" x14ac:dyDescent="0.25">
      <c r="A39" s="169" t="s">
        <v>314</v>
      </c>
      <c r="B39" s="170" t="s">
        <v>155</v>
      </c>
      <c r="C39" s="170" t="s">
        <v>375</v>
      </c>
      <c r="D39" s="170" t="s">
        <v>156</v>
      </c>
      <c r="E39" s="171" t="s">
        <v>157</v>
      </c>
      <c r="F39" s="169">
        <v>0.81889109999999998</v>
      </c>
      <c r="G39" s="141" t="s">
        <v>158</v>
      </c>
      <c r="H39" s="141" t="s">
        <v>307</v>
      </c>
      <c r="I39" s="141" t="s">
        <v>158</v>
      </c>
      <c r="J39" s="141" t="s">
        <v>308</v>
      </c>
      <c r="K39" s="141" t="s">
        <v>158</v>
      </c>
      <c r="L39" s="142">
        <v>364.03547894000002</v>
      </c>
      <c r="M39" s="141" t="s">
        <v>303</v>
      </c>
      <c r="N39" s="142">
        <v>916547.69195070001</v>
      </c>
      <c r="O39" s="141" t="s">
        <v>309</v>
      </c>
    </row>
    <row r="40" spans="1:15" x14ac:dyDescent="0.25">
      <c r="A40" s="169" t="s">
        <v>292</v>
      </c>
      <c r="B40" s="170" t="s">
        <v>155</v>
      </c>
      <c r="C40" s="170" t="s">
        <v>293</v>
      </c>
      <c r="D40" s="170" t="s">
        <v>156</v>
      </c>
      <c r="E40" s="171" t="s">
        <v>157</v>
      </c>
      <c r="F40" s="169">
        <v>6.4693600000000004E-2</v>
      </c>
      <c r="G40" s="141" t="s">
        <v>158</v>
      </c>
      <c r="H40" s="141" t="s">
        <v>310</v>
      </c>
      <c r="I40" s="141" t="s">
        <v>158</v>
      </c>
      <c r="J40" s="141" t="s">
        <v>311</v>
      </c>
      <c r="K40" s="141" t="s">
        <v>158</v>
      </c>
      <c r="L40" s="142">
        <v>362.21832000000001</v>
      </c>
      <c r="M40" s="141" t="s">
        <v>303</v>
      </c>
      <c r="N40" s="142">
        <v>916909.9102707</v>
      </c>
      <c r="O40" s="141" t="s">
        <v>312</v>
      </c>
    </row>
    <row r="41" spans="1:15" ht="15.75" thickBot="1" x14ac:dyDescent="0.3"/>
    <row r="42" spans="1:15" ht="15.75" thickBot="1" x14ac:dyDescent="0.3">
      <c r="A42" s="143"/>
      <c r="B42" s="144"/>
      <c r="C42" s="144"/>
      <c r="D42" s="145" t="s">
        <v>317</v>
      </c>
      <c r="E42" s="146" t="s">
        <v>157</v>
      </c>
      <c r="F42" s="147">
        <f>SUM(F6:F40)</f>
        <v>4310.5624612999982</v>
      </c>
    </row>
  </sheetData>
  <mergeCells count="13">
    <mergeCell ref="N4:N5"/>
    <mergeCell ref="O4:O5"/>
    <mergeCell ref="Q7:X11"/>
    <mergeCell ref="A2:O2"/>
    <mergeCell ref="A4:A5"/>
    <mergeCell ref="B4:B5"/>
    <mergeCell ref="C4:C5"/>
    <mergeCell ref="D4:D5"/>
    <mergeCell ref="E4:E5"/>
    <mergeCell ref="F4:G4"/>
    <mergeCell ref="H4:I4"/>
    <mergeCell ref="J4:L4"/>
    <mergeCell ref="M4:M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81839-D23A-45AA-B5C8-A891FFC33A5B}">
  <sheetPr>
    <tabColor rgb="FFFF0000"/>
  </sheetPr>
  <dimension ref="A1:C60"/>
  <sheetViews>
    <sheetView view="pageBreakPreview" topLeftCell="A4" zoomScale="90" zoomScaleNormal="100" zoomScaleSheetLayoutView="90" workbookViewId="0">
      <selection activeCell="I29" sqref="I29"/>
    </sheetView>
  </sheetViews>
  <sheetFormatPr defaultRowHeight="15" x14ac:dyDescent="0.25"/>
  <cols>
    <col min="1" max="1" width="8.7109375" style="93" customWidth="1"/>
    <col min="2" max="2" width="79.7109375" style="93" customWidth="1"/>
    <col min="3" max="3" width="8.7109375" customWidth="1"/>
  </cols>
  <sheetData>
    <row r="1" spans="1:3" x14ac:dyDescent="0.25">
      <c r="A1" s="80"/>
      <c r="B1" s="69"/>
      <c r="C1" s="69"/>
    </row>
    <row r="2" spans="1:3" x14ac:dyDescent="0.25">
      <c r="A2" s="80"/>
      <c r="B2" s="69"/>
      <c r="C2" s="69"/>
    </row>
    <row r="3" spans="1:3" x14ac:dyDescent="0.25">
      <c r="A3" s="80"/>
      <c r="B3" s="69"/>
      <c r="C3" s="69"/>
    </row>
    <row r="4" spans="1:3" x14ac:dyDescent="0.25">
      <c r="A4" s="80"/>
      <c r="B4" s="69"/>
      <c r="C4" s="69"/>
    </row>
    <row r="5" spans="1:3" x14ac:dyDescent="0.25">
      <c r="A5" s="80"/>
      <c r="B5" s="81" t="s">
        <v>114</v>
      </c>
      <c r="C5" s="69"/>
    </row>
    <row r="6" spans="1:3" x14ac:dyDescent="0.25">
      <c r="A6" s="80"/>
      <c r="B6" s="81" t="s">
        <v>115</v>
      </c>
      <c r="C6" s="69"/>
    </row>
    <row r="7" spans="1:3" x14ac:dyDescent="0.25">
      <c r="A7" s="80"/>
      <c r="B7" s="81" t="s">
        <v>116</v>
      </c>
      <c r="C7" s="69"/>
    </row>
    <row r="8" spans="1:3" x14ac:dyDescent="0.25">
      <c r="A8" s="80"/>
      <c r="B8" s="81" t="s">
        <v>117</v>
      </c>
      <c r="C8" s="69"/>
    </row>
    <row r="9" spans="1:3" x14ac:dyDescent="0.25">
      <c r="A9" s="80"/>
      <c r="B9" s="82"/>
      <c r="C9" s="69"/>
    </row>
    <row r="10" spans="1:3" x14ac:dyDescent="0.25">
      <c r="A10" s="80"/>
      <c r="B10" s="82"/>
      <c r="C10" s="69"/>
    </row>
    <row r="11" spans="1:3" ht="18.75" x14ac:dyDescent="0.25">
      <c r="A11" s="80"/>
      <c r="B11" s="83" t="s">
        <v>139</v>
      </c>
      <c r="C11" s="69"/>
    </row>
    <row r="12" spans="1:3" ht="18.75" x14ac:dyDescent="0.25">
      <c r="A12" s="80"/>
      <c r="B12" s="84"/>
      <c r="C12" s="69"/>
    </row>
    <row r="13" spans="1:3" ht="18.75" x14ac:dyDescent="0.25">
      <c r="A13" s="80"/>
      <c r="B13" s="84"/>
      <c r="C13" s="69"/>
    </row>
    <row r="14" spans="1:3" ht="18.75" x14ac:dyDescent="0.25">
      <c r="A14" s="80"/>
      <c r="B14" s="84" t="s">
        <v>332</v>
      </c>
      <c r="C14" s="69"/>
    </row>
    <row r="15" spans="1:3" ht="18.75" x14ac:dyDescent="0.25">
      <c r="A15" s="80"/>
      <c r="B15" s="85"/>
      <c r="C15" s="69"/>
    </row>
    <row r="16" spans="1:3" ht="37.5" x14ac:dyDescent="0.25">
      <c r="A16" s="80"/>
      <c r="B16" s="160" t="s">
        <v>333</v>
      </c>
      <c r="C16" s="69"/>
    </row>
    <row r="17" spans="1:3" ht="18.75" x14ac:dyDescent="0.25">
      <c r="A17" s="80"/>
      <c r="B17" s="84"/>
      <c r="C17" s="69"/>
    </row>
    <row r="18" spans="1:3" ht="18.75" x14ac:dyDescent="0.25">
      <c r="A18" s="80"/>
      <c r="B18" s="83" t="s">
        <v>334</v>
      </c>
      <c r="C18" s="69"/>
    </row>
    <row r="19" spans="1:3" x14ac:dyDescent="0.25">
      <c r="A19" s="80"/>
      <c r="B19" s="86"/>
      <c r="C19" s="69"/>
    </row>
    <row r="20" spans="1:3" x14ac:dyDescent="0.25">
      <c r="A20" s="80"/>
      <c r="B20" s="86"/>
      <c r="C20" s="69"/>
    </row>
    <row r="21" spans="1:3" x14ac:dyDescent="0.25">
      <c r="A21" s="80"/>
      <c r="B21" s="86"/>
      <c r="C21" s="69"/>
    </row>
    <row r="22" spans="1:3" x14ac:dyDescent="0.25">
      <c r="A22" s="80"/>
      <c r="B22" s="87" t="s">
        <v>119</v>
      </c>
      <c r="C22" s="69"/>
    </row>
    <row r="23" spans="1:3" x14ac:dyDescent="0.25">
      <c r="A23" s="80"/>
      <c r="B23" s="69"/>
      <c r="C23" s="69"/>
    </row>
    <row r="24" spans="1:3" x14ac:dyDescent="0.25">
      <c r="A24" s="80"/>
      <c r="B24" s="88" t="s">
        <v>120</v>
      </c>
      <c r="C24" s="69"/>
    </row>
    <row r="25" spans="1:3" x14ac:dyDescent="0.25">
      <c r="A25" s="80"/>
      <c r="B25" s="88"/>
      <c r="C25" s="69"/>
    </row>
    <row r="26" spans="1:3" x14ac:dyDescent="0.25">
      <c r="A26" s="80"/>
      <c r="B26" s="88"/>
      <c r="C26" s="69"/>
    </row>
    <row r="27" spans="1:3" x14ac:dyDescent="0.25">
      <c r="A27" s="80"/>
      <c r="B27" s="69"/>
      <c r="C27" s="69"/>
    </row>
    <row r="28" spans="1:3" x14ac:dyDescent="0.25">
      <c r="A28" s="80"/>
      <c r="B28" s="88"/>
      <c r="C28" s="69"/>
    </row>
    <row r="29" spans="1:3" x14ac:dyDescent="0.25">
      <c r="A29" s="80"/>
      <c r="B29" s="89">
        <f>DADOS!K3</f>
        <v>45159</v>
      </c>
      <c r="C29" s="69"/>
    </row>
    <row r="30" spans="1:3" x14ac:dyDescent="0.25">
      <c r="A30" s="69"/>
      <c r="B30" s="90" t="s">
        <v>339</v>
      </c>
      <c r="C30" s="69"/>
    </row>
    <row r="31" spans="1:3" x14ac:dyDescent="0.25">
      <c r="A31" s="69"/>
      <c r="B31" s="91"/>
      <c r="C31" s="69"/>
    </row>
    <row r="32" spans="1:3" x14ac:dyDescent="0.25">
      <c r="A32" s="69"/>
      <c r="B32" s="91"/>
      <c r="C32" s="69"/>
    </row>
    <row r="33" spans="1:3" x14ac:dyDescent="0.25">
      <c r="A33" s="69"/>
      <c r="B33" s="91"/>
      <c r="C33" s="69"/>
    </row>
    <row r="34" spans="1:3" x14ac:dyDescent="0.25">
      <c r="A34" s="69"/>
      <c r="B34" s="91"/>
      <c r="C34" s="69"/>
    </row>
    <row r="35" spans="1:3" x14ac:dyDescent="0.25">
      <c r="A35" s="69"/>
      <c r="B35" s="91"/>
      <c r="C35" s="69"/>
    </row>
    <row r="36" spans="1:3" x14ac:dyDescent="0.25">
      <c r="A36" s="69"/>
      <c r="B36" s="91"/>
      <c r="C36" s="69"/>
    </row>
    <row r="37" spans="1:3" x14ac:dyDescent="0.25">
      <c r="A37" s="69"/>
      <c r="B37" s="91"/>
      <c r="C37" s="69"/>
    </row>
    <row r="38" spans="1:3" x14ac:dyDescent="0.25">
      <c r="A38" s="69"/>
      <c r="B38" s="91"/>
      <c r="C38" s="69"/>
    </row>
    <row r="39" spans="1:3" x14ac:dyDescent="0.25">
      <c r="A39" s="69"/>
      <c r="B39" s="91"/>
      <c r="C39" s="69"/>
    </row>
    <row r="40" spans="1:3" x14ac:dyDescent="0.25">
      <c r="A40" s="69"/>
      <c r="B40" s="82"/>
      <c r="C40" s="69"/>
    </row>
    <row r="41" spans="1:3" x14ac:dyDescent="0.25">
      <c r="A41" s="69"/>
      <c r="B41" s="82"/>
      <c r="C41" s="69"/>
    </row>
    <row r="42" spans="1:3" x14ac:dyDescent="0.25">
      <c r="A42" s="69"/>
      <c r="B42" s="90" t="s">
        <v>121</v>
      </c>
      <c r="C42" s="69"/>
    </row>
    <row r="43" spans="1:3" x14ac:dyDescent="0.25">
      <c r="A43" s="69"/>
      <c r="B43" s="90"/>
      <c r="C43" s="69"/>
    </row>
    <row r="44" spans="1:3" x14ac:dyDescent="0.25">
      <c r="A44" s="69"/>
      <c r="B44" s="90"/>
      <c r="C44" s="69"/>
    </row>
    <row r="45" spans="1:3" x14ac:dyDescent="0.25">
      <c r="A45" s="69"/>
      <c r="B45" s="90"/>
      <c r="C45" s="69"/>
    </row>
    <row r="46" spans="1:3" x14ac:dyDescent="0.25">
      <c r="A46" s="69"/>
      <c r="B46" s="90"/>
      <c r="C46" s="69"/>
    </row>
    <row r="47" spans="1:3" x14ac:dyDescent="0.25">
      <c r="A47" s="69"/>
      <c r="B47" s="90"/>
      <c r="C47" s="69"/>
    </row>
    <row r="48" spans="1:3" x14ac:dyDescent="0.25">
      <c r="A48" s="69"/>
      <c r="B48" s="90"/>
      <c r="C48" s="69"/>
    </row>
    <row r="49" spans="1:3" x14ac:dyDescent="0.25">
      <c r="A49" s="69"/>
      <c r="B49" s="90"/>
      <c r="C49" s="69"/>
    </row>
    <row r="50" spans="1:3" x14ac:dyDescent="0.25">
      <c r="A50" s="69"/>
      <c r="B50" s="91"/>
      <c r="C50" s="69"/>
    </row>
    <row r="51" spans="1:3" x14ac:dyDescent="0.25">
      <c r="A51" s="69"/>
      <c r="B51" s="91"/>
      <c r="C51" s="69"/>
    </row>
    <row r="52" spans="1:3" x14ac:dyDescent="0.25">
      <c r="A52" s="69"/>
      <c r="B52" s="90"/>
    </row>
    <row r="53" spans="1:3" x14ac:dyDescent="0.25">
      <c r="A53" s="69"/>
      <c r="B53" s="92"/>
    </row>
    <row r="54" spans="1:3" x14ac:dyDescent="0.25">
      <c r="A54" s="69"/>
      <c r="B54" s="69"/>
    </row>
    <row r="55" spans="1:3" x14ac:dyDescent="0.25">
      <c r="A55" s="69"/>
      <c r="B55" s="92"/>
    </row>
    <row r="56" spans="1:3" x14ac:dyDescent="0.25">
      <c r="A56" s="69"/>
      <c r="B56" s="92"/>
    </row>
    <row r="57" spans="1:3" x14ac:dyDescent="0.25">
      <c r="A57" s="69"/>
      <c r="B57" s="69"/>
    </row>
    <row r="58" spans="1:3" x14ac:dyDescent="0.25">
      <c r="A58" s="69"/>
      <c r="B58" s="69"/>
    </row>
    <row r="59" spans="1:3" x14ac:dyDescent="0.25">
      <c r="A59" s="69"/>
      <c r="B59" s="69"/>
    </row>
    <row r="60" spans="1:3" x14ac:dyDescent="0.25">
      <c r="A60" s="69"/>
      <c r="B60" s="69"/>
    </row>
  </sheetData>
  <printOptions horizontalCentered="1"/>
  <pageMargins left="0" right="0" top="0.19685039370078741" bottom="0.19685039370078741" header="0" footer="0.19685039370078741"/>
  <pageSetup paperSize="9" scale="94" orientation="portrait" r:id="rId1"/>
  <headerFooter scaleWithDoc="0">
    <oddFooter>&amp;L&amp;F&amp;C&amp;8Página &amp;P de &amp;N&amp;RAssinado digitalmente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F9C77-4B72-4DD8-87CC-49B620F5A596}">
  <sheetPr>
    <tabColor rgb="FFFF0000"/>
  </sheetPr>
  <dimension ref="A1:H58"/>
  <sheetViews>
    <sheetView view="pageBreakPreview" topLeftCell="A13" zoomScale="90" zoomScaleNormal="100" zoomScaleSheetLayoutView="90" workbookViewId="0">
      <selection activeCell="I29" sqref="I29"/>
    </sheetView>
  </sheetViews>
  <sheetFormatPr defaultColWidth="8.5703125" defaultRowHeight="15" x14ac:dyDescent="0.25"/>
  <cols>
    <col min="2" max="2" width="21.5703125" customWidth="1"/>
    <col min="3" max="3" width="21.42578125" customWidth="1"/>
    <col min="4" max="4" width="9.140625" customWidth="1"/>
    <col min="5" max="5" width="12.42578125" customWidth="1"/>
    <col min="7" max="7" width="17.7109375" customWidth="1"/>
  </cols>
  <sheetData>
    <row r="1" spans="1:8" x14ac:dyDescent="0.25">
      <c r="A1" s="105"/>
      <c r="B1" s="105"/>
      <c r="C1" s="105"/>
      <c r="D1" s="105"/>
      <c r="E1" s="105"/>
      <c r="F1" s="105"/>
      <c r="G1" s="105"/>
    </row>
    <row r="2" spans="1:8" ht="18.75" x14ac:dyDescent="0.25">
      <c r="A2" s="226" t="s">
        <v>139</v>
      </c>
      <c r="B2" s="226"/>
      <c r="C2" s="226"/>
      <c r="D2" s="226"/>
      <c r="E2" s="226"/>
      <c r="F2" s="226"/>
      <c r="G2" s="226"/>
    </row>
    <row r="3" spans="1:8" ht="18.75" x14ac:dyDescent="0.25">
      <c r="A3" s="105"/>
      <c r="B3" s="105"/>
      <c r="C3" s="148"/>
      <c r="D3" s="105"/>
      <c r="E3" s="105"/>
      <c r="F3" s="105"/>
      <c r="G3" s="105"/>
    </row>
    <row r="4" spans="1:8" ht="18.75" x14ac:dyDescent="0.25">
      <c r="A4" s="105"/>
      <c r="B4" s="105"/>
      <c r="C4" s="148"/>
      <c r="D4" s="105"/>
      <c r="E4" s="105"/>
      <c r="F4" s="105"/>
      <c r="G4" s="105"/>
    </row>
    <row r="5" spans="1:8" ht="18.75" x14ac:dyDescent="0.25">
      <c r="A5" s="227" t="str">
        <f>Capa!B14</f>
        <v>(PROCESSO ADMINISTRATIVO: TR 21143)</v>
      </c>
      <c r="B5" s="227"/>
      <c r="C5" s="227"/>
      <c r="D5" s="227"/>
      <c r="E5" s="227"/>
      <c r="F5" s="227"/>
      <c r="G5" s="227"/>
    </row>
    <row r="6" spans="1:8" ht="18.75" x14ac:dyDescent="0.25">
      <c r="A6" s="105"/>
      <c r="B6" s="105"/>
      <c r="C6" s="149"/>
      <c r="D6" s="105"/>
      <c r="E6" s="105"/>
      <c r="F6" s="105"/>
      <c r="G6" s="105"/>
    </row>
    <row r="7" spans="1:8" ht="18.75" customHeight="1" x14ac:dyDescent="0.25">
      <c r="A7" s="228" t="str">
        <f>Capa!B16</f>
        <v xml:space="preserve">ADEQUAÇÃO DAS INSTALAÇÕES HIDROSSANITÁRIAS DO PNR DE OFICIAL SUPERIOR </v>
      </c>
      <c r="B7" s="228"/>
      <c r="C7" s="228"/>
      <c r="D7" s="228"/>
      <c r="E7" s="228"/>
      <c r="F7" s="228"/>
      <c r="G7" s="228"/>
    </row>
    <row r="8" spans="1:8" ht="18.75" x14ac:dyDescent="0.25">
      <c r="A8" s="105"/>
      <c r="B8" s="105"/>
      <c r="C8" s="148"/>
      <c r="D8" s="105"/>
      <c r="E8" s="105"/>
      <c r="F8" s="105"/>
      <c r="G8" s="105"/>
    </row>
    <row r="9" spans="1:8" ht="18.75" x14ac:dyDescent="0.25">
      <c r="A9" s="226" t="str">
        <f>Capa!B18</f>
        <v xml:space="preserve">COMANDO DA 5ª BRIGADA DE CAVALARIA BLINDADA - PONTA GROSSA/PR </v>
      </c>
      <c r="B9" s="226"/>
      <c r="C9" s="226"/>
      <c r="D9" s="226"/>
      <c r="E9" s="226"/>
      <c r="F9" s="226"/>
      <c r="G9" s="226"/>
    </row>
    <row r="10" spans="1:8" x14ac:dyDescent="0.25">
      <c r="A10" s="105"/>
      <c r="B10" s="105"/>
      <c r="C10" s="105"/>
      <c r="D10" s="105"/>
      <c r="E10" s="105"/>
      <c r="F10" s="105"/>
      <c r="G10" s="105"/>
    </row>
    <row r="11" spans="1:8" ht="18.75" customHeight="1" x14ac:dyDescent="0.25">
      <c r="A11" s="105"/>
      <c r="B11" s="105"/>
      <c r="C11" s="105"/>
      <c r="D11" s="105"/>
      <c r="E11" s="105"/>
      <c r="F11" s="105"/>
      <c r="G11" s="105"/>
      <c r="H11" s="150"/>
    </row>
    <row r="12" spans="1:8" x14ac:dyDescent="0.25">
      <c r="A12" s="105"/>
      <c r="B12" s="105"/>
      <c r="C12" s="105"/>
      <c r="D12" s="105"/>
      <c r="E12" s="105"/>
      <c r="F12" s="105"/>
      <c r="G12" s="105"/>
    </row>
    <row r="13" spans="1:8" x14ac:dyDescent="0.25">
      <c r="A13" s="105"/>
      <c r="B13" s="105"/>
      <c r="C13" s="105"/>
      <c r="D13" s="105"/>
      <c r="E13" s="105"/>
      <c r="F13" s="105"/>
      <c r="G13" s="105"/>
    </row>
    <row r="14" spans="1:8" ht="18.75" customHeight="1" x14ac:dyDescent="0.25">
      <c r="A14" s="228" t="s">
        <v>318</v>
      </c>
      <c r="B14" s="228"/>
      <c r="C14" s="228"/>
      <c r="D14" s="228"/>
      <c r="E14" s="228"/>
      <c r="F14" s="228"/>
      <c r="G14" s="228"/>
    </row>
    <row r="15" spans="1:8" ht="15.75" thickBot="1" x14ac:dyDescent="0.3">
      <c r="A15" s="105"/>
      <c r="B15" s="105"/>
      <c r="C15" s="105"/>
      <c r="D15" s="105"/>
      <c r="E15" s="105"/>
      <c r="F15" s="105"/>
      <c r="G15" s="105"/>
    </row>
    <row r="16" spans="1:8" x14ac:dyDescent="0.25">
      <c r="A16" s="105"/>
      <c r="B16" s="225" t="s">
        <v>6</v>
      </c>
      <c r="C16" s="225"/>
      <c r="D16" s="225"/>
      <c r="E16" s="151" t="s">
        <v>146</v>
      </c>
      <c r="F16" s="152" t="s">
        <v>319</v>
      </c>
      <c r="G16" s="105"/>
    </row>
    <row r="17" spans="1:7" x14ac:dyDescent="0.25">
      <c r="A17" s="105"/>
      <c r="B17" s="230" t="s">
        <v>320</v>
      </c>
      <c r="C17" s="230"/>
      <c r="D17" s="230"/>
      <c r="E17" s="153">
        <f>DADOS!G2</f>
        <v>218.88</v>
      </c>
      <c r="F17" s="154" t="s">
        <v>103</v>
      </c>
      <c r="G17" s="105"/>
    </row>
    <row r="18" spans="1:7" x14ac:dyDescent="0.25">
      <c r="A18" s="105"/>
      <c r="B18" s="230" t="s">
        <v>321</v>
      </c>
      <c r="C18" s="230"/>
      <c r="D18" s="230"/>
      <c r="E18" s="153">
        <f>'MÃO DE OBRA'!F42</f>
        <v>4310.5624612999982</v>
      </c>
      <c r="F18" s="154" t="s">
        <v>266</v>
      </c>
      <c r="G18" s="105"/>
    </row>
    <row r="19" spans="1:7" x14ac:dyDescent="0.25">
      <c r="A19" s="105"/>
      <c r="B19" s="230" t="s">
        <v>322</v>
      </c>
      <c r="C19" s="230"/>
      <c r="D19" s="230"/>
      <c r="E19" s="155">
        <v>44</v>
      </c>
      <c r="F19" s="154" t="s">
        <v>266</v>
      </c>
      <c r="G19" s="105"/>
    </row>
    <row r="20" spans="1:7" x14ac:dyDescent="0.25">
      <c r="A20" s="105"/>
      <c r="B20" s="230" t="s">
        <v>323</v>
      </c>
      <c r="C20" s="230"/>
      <c r="D20" s="230"/>
      <c r="E20" s="155">
        <v>4.3</v>
      </c>
      <c r="F20" s="154" t="s">
        <v>324</v>
      </c>
      <c r="G20" s="105"/>
    </row>
    <row r="21" spans="1:7" x14ac:dyDescent="0.25">
      <c r="A21" s="105"/>
      <c r="B21" s="230" t="s">
        <v>325</v>
      </c>
      <c r="C21" s="230"/>
      <c r="D21" s="230"/>
      <c r="E21" s="155">
        <v>6</v>
      </c>
      <c r="F21" s="154" t="s">
        <v>326</v>
      </c>
      <c r="G21" s="105"/>
    </row>
    <row r="22" spans="1:7" ht="15.75" thickBot="1" x14ac:dyDescent="0.3">
      <c r="A22" s="105"/>
      <c r="B22" s="231"/>
      <c r="C22" s="231"/>
      <c r="D22" s="231"/>
      <c r="E22" s="231"/>
      <c r="F22" s="231"/>
      <c r="G22" s="105"/>
    </row>
    <row r="23" spans="1:7" ht="15.75" thickBot="1" x14ac:dyDescent="0.3">
      <c r="A23" s="105"/>
      <c r="B23" s="229" t="s">
        <v>327</v>
      </c>
      <c r="C23" s="229"/>
      <c r="D23" s="229"/>
      <c r="E23" s="156">
        <f>E18/(E19*E20*E21)</f>
        <v>3.7971832816243825</v>
      </c>
      <c r="F23" s="157" t="s">
        <v>328</v>
      </c>
      <c r="G23" s="105"/>
    </row>
    <row r="24" spans="1:7" x14ac:dyDescent="0.25">
      <c r="A24" s="105"/>
      <c r="B24" s="105"/>
      <c r="C24" s="105"/>
      <c r="D24" s="105"/>
      <c r="E24" s="105"/>
      <c r="F24" s="105"/>
      <c r="G24" s="105"/>
    </row>
    <row r="25" spans="1:7" x14ac:dyDescent="0.25">
      <c r="A25" s="105"/>
      <c r="B25" s="158" t="s">
        <v>154</v>
      </c>
      <c r="C25" s="159"/>
      <c r="D25" s="159"/>
      <c r="E25" s="159"/>
      <c r="F25" s="159"/>
      <c r="G25" s="159"/>
    </row>
    <row r="26" spans="1:7" x14ac:dyDescent="0.25">
      <c r="A26" s="105"/>
      <c r="B26" s="159" t="s">
        <v>329</v>
      </c>
      <c r="C26" s="159"/>
      <c r="D26" s="159"/>
      <c r="E26" s="159"/>
      <c r="F26" s="159"/>
      <c r="G26" s="159"/>
    </row>
    <row r="27" spans="1:7" x14ac:dyDescent="0.25">
      <c r="A27" s="105"/>
      <c r="B27" s="159"/>
      <c r="C27" s="159"/>
      <c r="D27" s="159"/>
      <c r="E27" s="159"/>
      <c r="F27" s="159"/>
      <c r="G27" s="159"/>
    </row>
    <row r="28" spans="1:7" x14ac:dyDescent="0.25">
      <c r="A28" s="105"/>
      <c r="B28" s="159"/>
      <c r="C28" s="159"/>
      <c r="D28" s="159"/>
      <c r="E28" s="159"/>
      <c r="F28" s="159"/>
      <c r="G28" s="159"/>
    </row>
    <row r="29" spans="1:7" x14ac:dyDescent="0.25">
      <c r="A29" s="105"/>
      <c r="B29" s="159"/>
      <c r="C29" s="159"/>
      <c r="D29" s="159"/>
      <c r="E29" s="159"/>
      <c r="F29" s="159"/>
      <c r="G29" s="159"/>
    </row>
    <row r="30" spans="1:7" x14ac:dyDescent="0.25">
      <c r="A30" s="105"/>
      <c r="B30" s="159"/>
      <c r="C30" s="159"/>
      <c r="D30" s="159"/>
      <c r="E30" s="159"/>
      <c r="F30" s="159"/>
      <c r="G30" s="159"/>
    </row>
    <row r="31" spans="1:7" x14ac:dyDescent="0.25">
      <c r="A31" s="105"/>
      <c r="B31" s="159"/>
      <c r="C31" s="159"/>
      <c r="D31" s="159"/>
      <c r="E31" s="159"/>
      <c r="F31" s="159"/>
      <c r="G31" s="159"/>
    </row>
    <row r="32" spans="1:7" x14ac:dyDescent="0.25">
      <c r="A32" s="105"/>
      <c r="B32" s="159"/>
      <c r="C32" s="159"/>
      <c r="D32" s="159"/>
      <c r="E32" s="159"/>
      <c r="F32" s="159"/>
      <c r="G32" s="159"/>
    </row>
    <row r="33" spans="1:7" x14ac:dyDescent="0.25">
      <c r="A33" s="105"/>
      <c r="B33" s="159"/>
      <c r="C33" s="159"/>
      <c r="D33" s="159"/>
      <c r="E33" s="159"/>
      <c r="F33" s="159"/>
      <c r="G33" s="159"/>
    </row>
    <row r="34" spans="1:7" x14ac:dyDescent="0.25">
      <c r="A34" s="105"/>
      <c r="B34" s="159"/>
      <c r="C34" s="159"/>
      <c r="D34" s="159"/>
      <c r="E34" s="159"/>
      <c r="F34" s="159"/>
      <c r="G34" s="159"/>
    </row>
    <row r="35" spans="1:7" x14ac:dyDescent="0.25">
      <c r="A35" s="105"/>
      <c r="B35" s="159" t="s">
        <v>330</v>
      </c>
      <c r="C35" s="159"/>
      <c r="D35" s="159"/>
      <c r="E35" s="159"/>
      <c r="F35" s="159"/>
      <c r="G35" s="159"/>
    </row>
    <row r="36" spans="1:7" x14ac:dyDescent="0.25">
      <c r="A36" s="105"/>
      <c r="B36" s="105"/>
      <c r="C36" s="105"/>
      <c r="D36" s="105"/>
      <c r="E36" s="105"/>
      <c r="F36" s="105"/>
      <c r="G36" s="105"/>
    </row>
    <row r="37" spans="1:7" x14ac:dyDescent="0.25">
      <c r="A37" s="105"/>
      <c r="B37" s="105"/>
      <c r="C37" s="105"/>
      <c r="D37" s="105"/>
      <c r="E37" s="105"/>
      <c r="F37" s="105"/>
      <c r="G37" s="105"/>
    </row>
    <row r="38" spans="1:7" x14ac:dyDescent="0.25">
      <c r="A38" s="105"/>
      <c r="B38" s="105"/>
      <c r="C38" s="105"/>
      <c r="D38" s="105"/>
      <c r="E38" s="105"/>
      <c r="F38" s="105"/>
      <c r="G38" s="105"/>
    </row>
    <row r="39" spans="1:7" x14ac:dyDescent="0.25">
      <c r="A39" s="105"/>
      <c r="B39" s="105"/>
      <c r="C39" s="105"/>
      <c r="D39" s="105"/>
      <c r="E39" s="105"/>
      <c r="F39" s="105"/>
      <c r="G39" s="105"/>
    </row>
    <row r="40" spans="1:7" x14ac:dyDescent="0.25">
      <c r="A40" s="105"/>
      <c r="B40" s="105"/>
      <c r="C40" s="105"/>
      <c r="D40" s="105"/>
      <c r="E40" s="105"/>
      <c r="F40" s="105"/>
      <c r="G40" s="105"/>
    </row>
    <row r="41" spans="1:7" x14ac:dyDescent="0.25">
      <c r="A41" s="105"/>
      <c r="B41" s="105"/>
      <c r="C41" s="105"/>
      <c r="D41" s="105"/>
      <c r="E41" s="105"/>
      <c r="F41" s="105"/>
      <c r="G41" s="105"/>
    </row>
    <row r="42" spans="1:7" x14ac:dyDescent="0.25">
      <c r="A42" s="105"/>
      <c r="B42" s="105"/>
      <c r="C42" s="105"/>
      <c r="D42" s="105"/>
      <c r="E42" s="105"/>
      <c r="F42" s="105"/>
      <c r="G42" s="105"/>
    </row>
    <row r="43" spans="1:7" x14ac:dyDescent="0.25">
      <c r="A43" s="105"/>
      <c r="B43" s="105"/>
      <c r="C43" s="105"/>
      <c r="D43" s="105"/>
      <c r="E43" s="105"/>
      <c r="F43" s="105"/>
      <c r="G43" s="105"/>
    </row>
    <row r="44" spans="1:7" x14ac:dyDescent="0.25">
      <c r="A44" s="105"/>
      <c r="B44" s="105"/>
      <c r="C44" s="105"/>
      <c r="D44" s="105"/>
      <c r="E44" s="105"/>
      <c r="F44" s="105"/>
      <c r="G44" s="105"/>
    </row>
    <row r="45" spans="1:7" x14ac:dyDescent="0.25">
      <c r="A45" s="105"/>
      <c r="B45" s="105"/>
      <c r="C45" s="105"/>
      <c r="D45" s="105"/>
      <c r="E45" s="105"/>
      <c r="F45" s="105"/>
      <c r="G45" s="105"/>
    </row>
    <row r="46" spans="1:7" x14ac:dyDescent="0.25">
      <c r="A46" s="105"/>
      <c r="B46" s="105"/>
      <c r="C46" s="105"/>
      <c r="D46" s="105"/>
      <c r="E46" s="105"/>
      <c r="F46" s="105"/>
      <c r="G46" s="105"/>
    </row>
    <row r="47" spans="1:7" x14ac:dyDescent="0.25">
      <c r="A47" s="105"/>
      <c r="B47" s="105"/>
      <c r="C47" s="105"/>
      <c r="D47" s="105"/>
      <c r="E47" s="105"/>
      <c r="F47" s="105"/>
      <c r="G47" s="105"/>
    </row>
    <row r="48" spans="1:7" x14ac:dyDescent="0.25">
      <c r="A48" s="105"/>
      <c r="B48" s="105"/>
      <c r="C48" s="105"/>
      <c r="D48" s="105"/>
      <c r="E48" s="105"/>
      <c r="F48" s="105"/>
      <c r="G48" s="105"/>
    </row>
    <row r="49" spans="1:7" x14ac:dyDescent="0.25">
      <c r="A49" s="105"/>
      <c r="B49" s="105"/>
      <c r="C49" s="105"/>
      <c r="D49" s="105"/>
      <c r="E49" s="105"/>
      <c r="F49" s="105"/>
      <c r="G49" s="105"/>
    </row>
    <row r="50" spans="1:7" x14ac:dyDescent="0.25">
      <c r="A50" s="105"/>
      <c r="B50" s="159" t="s">
        <v>331</v>
      </c>
      <c r="C50" s="159"/>
      <c r="D50" s="159"/>
      <c r="E50" s="159"/>
      <c r="F50" s="159"/>
      <c r="G50" s="159"/>
    </row>
    <row r="51" spans="1:7" x14ac:dyDescent="0.25">
      <c r="A51" s="105"/>
      <c r="B51" s="105"/>
      <c r="C51" s="105"/>
      <c r="D51" s="105"/>
      <c r="E51" s="105"/>
      <c r="F51" s="105"/>
      <c r="G51" s="105"/>
    </row>
    <row r="52" spans="1:7" x14ac:dyDescent="0.25">
      <c r="A52" s="105"/>
      <c r="B52" s="105"/>
      <c r="C52" s="105"/>
      <c r="D52" s="105"/>
      <c r="E52" s="105"/>
      <c r="F52" s="105"/>
      <c r="G52" s="105"/>
    </row>
    <row r="53" spans="1:7" x14ac:dyDescent="0.25">
      <c r="A53" s="105"/>
      <c r="B53" s="105"/>
      <c r="C53" s="105"/>
      <c r="D53" s="105"/>
      <c r="E53" s="105"/>
      <c r="F53" s="105"/>
      <c r="G53" s="105"/>
    </row>
    <row r="54" spans="1:7" x14ac:dyDescent="0.25">
      <c r="A54" s="105"/>
      <c r="B54" s="105"/>
      <c r="C54" s="105"/>
      <c r="D54" s="105"/>
      <c r="E54" s="105"/>
      <c r="F54" s="105"/>
      <c r="G54" s="105"/>
    </row>
    <row r="55" spans="1:7" x14ac:dyDescent="0.25">
      <c r="A55" s="105"/>
      <c r="B55" s="105"/>
      <c r="C55" s="105"/>
      <c r="D55" s="105"/>
      <c r="E55" s="105"/>
      <c r="F55" s="105"/>
      <c r="G55" s="105"/>
    </row>
    <row r="56" spans="1:7" x14ac:dyDescent="0.25">
      <c r="A56" s="105"/>
      <c r="B56" s="105"/>
      <c r="C56" s="105"/>
      <c r="D56" s="105"/>
      <c r="E56" s="105"/>
      <c r="F56" s="105"/>
      <c r="G56" s="105"/>
    </row>
    <row r="57" spans="1:7" x14ac:dyDescent="0.25">
      <c r="A57" s="105"/>
      <c r="B57" s="105"/>
      <c r="C57" s="105"/>
      <c r="D57" s="105"/>
      <c r="E57" s="105"/>
      <c r="F57" s="105"/>
      <c r="G57" s="105"/>
    </row>
    <row r="58" spans="1:7" x14ac:dyDescent="0.25">
      <c r="A58" s="105"/>
      <c r="B58" s="105"/>
      <c r="C58" s="105"/>
      <c r="D58" s="105"/>
      <c r="E58" s="105"/>
      <c r="F58" s="105"/>
      <c r="G58" s="105"/>
    </row>
  </sheetData>
  <mergeCells count="13">
    <mergeCell ref="B23:D23"/>
    <mergeCell ref="B17:D17"/>
    <mergeCell ref="B18:D18"/>
    <mergeCell ref="B19:D19"/>
    <mergeCell ref="B20:D20"/>
    <mergeCell ref="B21:D21"/>
    <mergeCell ref="B22:F22"/>
    <mergeCell ref="B16:D16"/>
    <mergeCell ref="A2:G2"/>
    <mergeCell ref="A5:G5"/>
    <mergeCell ref="A7:G7"/>
    <mergeCell ref="A9:G9"/>
    <mergeCell ref="A14:G14"/>
  </mergeCells>
  <printOptions horizontalCentered="1"/>
  <pageMargins left="0" right="0" top="0.19685039370078741" bottom="0.19685039370078741" header="0" footer="0.19685039370078741"/>
  <pageSetup paperSize="9" scale="94" orientation="portrait" r:id="rId1"/>
  <headerFooter scaleWithDoc="0">
    <oddFooter>&amp;L&amp;F&amp;C&amp;8Página &amp;P de &amp;N&amp;RAssinado digitalmente</oddFooter>
  </headerFooter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F0414-3EDC-42C7-BBFE-AFE0AF25D8D2}">
  <sheetPr>
    <tabColor rgb="FFFF0000"/>
  </sheetPr>
  <dimension ref="A1:Q50"/>
  <sheetViews>
    <sheetView view="pageBreakPreview" topLeftCell="A10" zoomScaleNormal="100" zoomScaleSheetLayoutView="100" zoomScalePageLayoutView="110" workbookViewId="0">
      <selection activeCell="I29" sqref="I29"/>
    </sheetView>
  </sheetViews>
  <sheetFormatPr defaultRowHeight="15.75" x14ac:dyDescent="0.25"/>
  <cols>
    <col min="1" max="1" width="4.28515625" style="63" customWidth="1"/>
    <col min="2" max="2" width="5.7109375" style="63" customWidth="1"/>
    <col min="3" max="3" width="18.42578125" style="63" customWidth="1"/>
    <col min="4" max="5" width="17" style="63" customWidth="1"/>
    <col min="6" max="6" width="5.5703125" style="63" customWidth="1"/>
    <col min="7" max="7" width="21.5703125" style="63" bestFit="1" customWidth="1"/>
    <col min="8" max="8" width="4.28515625" style="63" customWidth="1"/>
    <col min="9" max="9" width="9.140625" style="63"/>
    <col min="10" max="10" width="13.5703125" style="63" bestFit="1" customWidth="1"/>
    <col min="11" max="11" width="15.85546875" style="63" bestFit="1" customWidth="1"/>
    <col min="12" max="16384" width="9.140625" style="63"/>
  </cols>
  <sheetData>
    <row r="1" spans="1:9" ht="15" customHeight="1" x14ac:dyDescent="0.25">
      <c r="A1" s="62"/>
      <c r="B1" s="62"/>
      <c r="C1" s="62"/>
      <c r="D1" s="62"/>
      <c r="E1" s="62"/>
      <c r="F1" s="62"/>
      <c r="G1" s="62"/>
      <c r="H1" s="62"/>
    </row>
    <row r="2" spans="1:9" ht="15" customHeight="1" x14ac:dyDescent="0.25">
      <c r="A2" s="236"/>
      <c r="B2" s="236"/>
      <c r="C2" s="236"/>
      <c r="D2" s="236"/>
      <c r="E2" s="236"/>
      <c r="F2" s="236"/>
      <c r="G2" s="236"/>
      <c r="H2" s="236"/>
    </row>
    <row r="3" spans="1:9" ht="15" customHeight="1" x14ac:dyDescent="0.25">
      <c r="A3" s="236"/>
      <c r="B3" s="236"/>
      <c r="C3" s="236"/>
      <c r="D3" s="236"/>
      <c r="E3" s="236"/>
      <c r="F3" s="236"/>
      <c r="G3" s="236"/>
      <c r="H3" s="236"/>
    </row>
    <row r="4" spans="1:9" ht="15" customHeight="1" x14ac:dyDescent="0.25">
      <c r="A4" s="236"/>
      <c r="B4" s="236"/>
      <c r="C4" s="236"/>
      <c r="D4" s="236"/>
      <c r="E4" s="236"/>
      <c r="F4" s="236"/>
      <c r="G4" s="236"/>
      <c r="H4" s="236"/>
    </row>
    <row r="5" spans="1:9" ht="15" customHeight="1" x14ac:dyDescent="0.25">
      <c r="A5" s="237" t="s">
        <v>114</v>
      </c>
      <c r="B5" s="237"/>
      <c r="C5" s="237"/>
      <c r="D5" s="237"/>
      <c r="E5" s="237"/>
      <c r="F5" s="237"/>
      <c r="G5" s="237"/>
      <c r="H5" s="237"/>
      <c r="I5" s="64"/>
    </row>
    <row r="6" spans="1:9" ht="15" customHeight="1" x14ac:dyDescent="0.25">
      <c r="A6" s="237" t="s">
        <v>115</v>
      </c>
      <c r="B6" s="237"/>
      <c r="C6" s="237"/>
      <c r="D6" s="237"/>
      <c r="E6" s="237"/>
      <c r="F6" s="237"/>
      <c r="G6" s="237"/>
      <c r="H6" s="237"/>
      <c r="I6" s="64"/>
    </row>
    <row r="7" spans="1:9" ht="15" customHeight="1" x14ac:dyDescent="0.25">
      <c r="A7" s="237" t="s">
        <v>116</v>
      </c>
      <c r="B7" s="237"/>
      <c r="C7" s="237"/>
      <c r="D7" s="237"/>
      <c r="E7" s="237"/>
      <c r="F7" s="237"/>
      <c r="G7" s="237"/>
      <c r="H7" s="237"/>
      <c r="I7" s="64"/>
    </row>
    <row r="8" spans="1:9" ht="15" customHeight="1" x14ac:dyDescent="0.25">
      <c r="A8" s="237" t="s">
        <v>117</v>
      </c>
      <c r="B8" s="237"/>
      <c r="C8" s="237"/>
      <c r="D8" s="237"/>
      <c r="E8" s="237"/>
      <c r="F8" s="237"/>
      <c r="G8" s="237"/>
      <c r="H8" s="237"/>
      <c r="I8" s="64"/>
    </row>
    <row r="9" spans="1:9" ht="15" customHeight="1" x14ac:dyDescent="0.25">
      <c r="A9" s="240"/>
      <c r="B9" s="240"/>
      <c r="C9" s="240"/>
      <c r="D9" s="240"/>
      <c r="E9" s="240"/>
      <c r="F9" s="240"/>
      <c r="G9" s="240"/>
      <c r="H9" s="240"/>
    </row>
    <row r="10" spans="1:9" ht="18.75" x14ac:dyDescent="0.25">
      <c r="A10" s="241" t="s">
        <v>122</v>
      </c>
      <c r="B10" s="241"/>
      <c r="C10" s="241"/>
      <c r="D10" s="241"/>
      <c r="E10" s="241"/>
      <c r="F10" s="241"/>
      <c r="G10" s="241"/>
      <c r="H10" s="241"/>
      <c r="I10" s="64"/>
    </row>
    <row r="11" spans="1:9" ht="15" customHeight="1" x14ac:dyDescent="0.25">
      <c r="A11" s="242"/>
      <c r="B11" s="242"/>
      <c r="C11" s="242"/>
      <c r="D11" s="242"/>
      <c r="E11" s="242"/>
      <c r="F11" s="242"/>
      <c r="G11" s="242"/>
      <c r="H11" s="242"/>
      <c r="I11" s="64"/>
    </row>
    <row r="12" spans="1:9" ht="15" customHeight="1" x14ac:dyDescent="0.25">
      <c r="A12" s="236" t="str">
        <f>Capa!B14</f>
        <v>(PROCESSO ADMINISTRATIVO: TR 21143)</v>
      </c>
      <c r="B12" s="236"/>
      <c r="C12" s="236"/>
      <c r="D12" s="236"/>
      <c r="E12" s="236"/>
      <c r="F12" s="236"/>
      <c r="G12" s="236"/>
      <c r="H12" s="236"/>
      <c r="I12" s="64"/>
    </row>
    <row r="13" spans="1:9" ht="15" customHeight="1" x14ac:dyDescent="0.25">
      <c r="A13" s="242"/>
      <c r="B13" s="242"/>
      <c r="C13" s="242"/>
      <c r="D13" s="242"/>
      <c r="E13" s="242"/>
      <c r="F13" s="242"/>
      <c r="G13" s="242"/>
      <c r="H13" s="242"/>
    </row>
    <row r="14" spans="1:9" ht="18.75" x14ac:dyDescent="0.25">
      <c r="A14" s="238" t="str">
        <f>Capa!B16</f>
        <v xml:space="preserve">ADEQUAÇÃO DAS INSTALAÇÕES HIDROSSANITÁRIAS DO PNR DE OFICIAL SUPERIOR </v>
      </c>
      <c r="B14" s="238"/>
      <c r="C14" s="238"/>
      <c r="D14" s="238"/>
      <c r="E14" s="238"/>
      <c r="F14" s="238"/>
      <c r="G14" s="238"/>
      <c r="H14" s="238"/>
      <c r="I14" s="65"/>
    </row>
    <row r="15" spans="1:9" ht="15" customHeight="1" x14ac:dyDescent="0.25">
      <c r="A15" s="235"/>
      <c r="B15" s="235"/>
      <c r="C15" s="235"/>
      <c r="D15" s="235"/>
      <c r="E15" s="235"/>
      <c r="F15" s="235"/>
      <c r="G15" s="235"/>
      <c r="H15" s="235"/>
      <c r="I15" s="65"/>
    </row>
    <row r="16" spans="1:9" ht="18.75" x14ac:dyDescent="0.25">
      <c r="A16" s="239" t="str">
        <f>Capa!B18</f>
        <v xml:space="preserve">COMANDO DA 5ª BRIGADA DE CAVALARIA BLINDADA - PONTA GROSSA/PR </v>
      </c>
      <c r="B16" s="239"/>
      <c r="C16" s="239"/>
      <c r="D16" s="239"/>
      <c r="E16" s="239"/>
      <c r="F16" s="239"/>
      <c r="G16" s="239"/>
      <c r="H16" s="239"/>
      <c r="I16" s="65"/>
    </row>
    <row r="17" spans="1:17" ht="15" customHeight="1" x14ac:dyDescent="0.25">
      <c r="A17" s="242"/>
      <c r="B17" s="242"/>
      <c r="C17" s="242"/>
      <c r="D17" s="242"/>
      <c r="E17" s="242"/>
      <c r="F17" s="242"/>
      <c r="G17" s="242"/>
      <c r="H17" s="242"/>
      <c r="I17" s="65"/>
    </row>
    <row r="18" spans="1:17" ht="15" customHeight="1" x14ac:dyDescent="0.25">
      <c r="A18" s="242"/>
      <c r="B18" s="242"/>
      <c r="C18" s="242"/>
      <c r="D18" s="242"/>
      <c r="E18" s="242"/>
      <c r="F18" s="242"/>
      <c r="G18" s="242"/>
      <c r="H18" s="242"/>
    </row>
    <row r="19" spans="1:17" x14ac:dyDescent="0.25">
      <c r="A19" s="62"/>
      <c r="B19" s="70"/>
      <c r="C19" s="70"/>
      <c r="D19" s="70"/>
      <c r="E19" s="70"/>
      <c r="F19" s="70"/>
      <c r="G19" s="70"/>
      <c r="H19" s="62"/>
      <c r="P19" s="2"/>
      <c r="Q19" s="3"/>
    </row>
    <row r="20" spans="1:17" ht="14.45" customHeight="1" x14ac:dyDescent="0.25">
      <c r="A20" s="62"/>
      <c r="B20" s="70"/>
      <c r="C20" s="70"/>
      <c r="D20" s="70"/>
      <c r="E20" s="70"/>
      <c r="F20" s="70"/>
      <c r="G20" s="70"/>
      <c r="H20" s="62"/>
    </row>
    <row r="21" spans="1:17" ht="14.45" customHeight="1" x14ac:dyDescent="0.25">
      <c r="A21" s="62"/>
      <c r="B21" s="70"/>
      <c r="C21" s="70"/>
      <c r="D21" s="70"/>
      <c r="E21" s="70"/>
      <c r="F21" s="70"/>
      <c r="G21" s="70"/>
      <c r="H21" s="62"/>
      <c r="J21" s="1">
        <v>0</v>
      </c>
      <c r="K21" s="4">
        <v>0</v>
      </c>
    </row>
    <row r="22" spans="1:17" ht="14.45" customHeight="1" x14ac:dyDescent="0.25">
      <c r="A22" s="62"/>
      <c r="B22" s="70"/>
      <c r="C22" s="70"/>
      <c r="D22" s="70"/>
      <c r="E22" s="70"/>
      <c r="F22" s="70"/>
      <c r="G22" s="70"/>
      <c r="H22" s="62"/>
      <c r="J22" s="1">
        <v>30</v>
      </c>
      <c r="K22" s="4">
        <f>Cronograma!H47</f>
        <v>121253.12349019002</v>
      </c>
    </row>
    <row r="23" spans="1:17" ht="14.45" customHeight="1" x14ac:dyDescent="0.25">
      <c r="A23" s="62"/>
      <c r="B23" s="70"/>
      <c r="C23" s="70"/>
      <c r="D23" s="70"/>
      <c r="E23" s="70"/>
      <c r="F23" s="70"/>
      <c r="G23" s="70"/>
      <c r="H23" s="62"/>
      <c r="J23" s="1">
        <f t="shared" ref="J23:J33" si="0">J22+30</f>
        <v>60</v>
      </c>
      <c r="K23" s="4">
        <f>Cronograma!J47</f>
        <v>257654.42834874001</v>
      </c>
    </row>
    <row r="24" spans="1:17" ht="14.45" customHeight="1" x14ac:dyDescent="0.25">
      <c r="A24" s="62"/>
      <c r="B24" s="70"/>
      <c r="C24" s="70"/>
      <c r="D24" s="70"/>
      <c r="E24" s="70"/>
      <c r="F24" s="70"/>
      <c r="G24" s="70"/>
      <c r="H24" s="62"/>
      <c r="J24" s="1">
        <f t="shared" si="0"/>
        <v>90</v>
      </c>
      <c r="K24" s="4">
        <f>Cronograma!L47</f>
        <v>394546.04672872002</v>
      </c>
    </row>
    <row r="25" spans="1:17" ht="14.45" customHeight="1" x14ac:dyDescent="0.25">
      <c r="A25" s="62"/>
      <c r="B25" s="70"/>
      <c r="C25" s="70"/>
      <c r="D25" s="70"/>
      <c r="E25" s="70"/>
      <c r="F25" s="70"/>
      <c r="G25" s="70"/>
      <c r="H25" s="62"/>
      <c r="J25" s="1">
        <f t="shared" si="0"/>
        <v>120</v>
      </c>
      <c r="K25" s="4">
        <f>Cronograma!N47</f>
        <v>457430.21772700001</v>
      </c>
    </row>
    <row r="26" spans="1:17" ht="14.45" customHeight="1" x14ac:dyDescent="0.25">
      <c r="A26" s="62"/>
      <c r="B26" s="70"/>
      <c r="C26" s="70"/>
      <c r="D26" s="70"/>
      <c r="E26" s="70"/>
      <c r="F26" s="70"/>
      <c r="G26" s="70"/>
      <c r="H26" s="62"/>
      <c r="J26" s="1">
        <f t="shared" si="0"/>
        <v>150</v>
      </c>
      <c r="K26" s="4">
        <f>Cronograma!P47</f>
        <v>457430.21772700001</v>
      </c>
    </row>
    <row r="27" spans="1:17" ht="14.45" customHeight="1" x14ac:dyDescent="0.25">
      <c r="A27" s="62"/>
      <c r="B27" s="70"/>
      <c r="C27" s="70"/>
      <c r="D27" s="70"/>
      <c r="E27" s="70"/>
      <c r="F27" s="70"/>
      <c r="G27" s="70"/>
      <c r="H27" s="62"/>
      <c r="J27" s="1">
        <f t="shared" si="0"/>
        <v>180</v>
      </c>
      <c r="K27" s="4">
        <f>Cronograma!R47</f>
        <v>457430.21772700001</v>
      </c>
    </row>
    <row r="28" spans="1:17" ht="14.45" customHeight="1" x14ac:dyDescent="0.25">
      <c r="A28" s="62"/>
      <c r="B28" s="70"/>
      <c r="C28" s="70"/>
      <c r="D28" s="70"/>
      <c r="E28" s="70"/>
      <c r="F28" s="70"/>
      <c r="G28" s="70"/>
      <c r="H28" s="62"/>
      <c r="J28" s="1">
        <f t="shared" si="0"/>
        <v>210</v>
      </c>
      <c r="K28" s="4">
        <f>Cronograma!T47</f>
        <v>457430.21772700001</v>
      </c>
    </row>
    <row r="29" spans="1:17" ht="14.45" customHeight="1" x14ac:dyDescent="0.25">
      <c r="A29" s="62"/>
      <c r="B29" s="70"/>
      <c r="C29" s="70"/>
      <c r="D29" s="70"/>
      <c r="E29" s="70"/>
      <c r="F29" s="70"/>
      <c r="G29" s="70"/>
      <c r="H29" s="62"/>
      <c r="J29" s="1">
        <f t="shared" si="0"/>
        <v>240</v>
      </c>
      <c r="K29" s="4">
        <f>Cronograma!V47</f>
        <v>457430.21772700001</v>
      </c>
    </row>
    <row r="30" spans="1:17" ht="14.45" customHeight="1" x14ac:dyDescent="0.25">
      <c r="A30" s="62"/>
      <c r="B30" s="70"/>
      <c r="C30" s="70"/>
      <c r="D30" s="70"/>
      <c r="E30" s="70"/>
      <c r="F30" s="70"/>
      <c r="G30" s="70"/>
      <c r="H30" s="62"/>
      <c r="J30" s="1">
        <f t="shared" si="0"/>
        <v>270</v>
      </c>
      <c r="K30" s="4">
        <f>Cronograma!X47</f>
        <v>457430.21772700001</v>
      </c>
    </row>
    <row r="31" spans="1:17" ht="14.45" customHeight="1" x14ac:dyDescent="0.25">
      <c r="A31" s="62"/>
      <c r="B31" s="70"/>
      <c r="C31" s="70"/>
      <c r="D31" s="70"/>
      <c r="E31" s="70"/>
      <c r="F31" s="70"/>
      <c r="G31" s="70"/>
      <c r="H31" s="62"/>
      <c r="J31" s="1">
        <f t="shared" si="0"/>
        <v>300</v>
      </c>
      <c r="K31" s="4">
        <f>Cronograma!Z47</f>
        <v>457430.21772700001</v>
      </c>
    </row>
    <row r="32" spans="1:17" ht="14.45" customHeight="1" x14ac:dyDescent="0.25">
      <c r="A32" s="62"/>
      <c r="B32" s="70"/>
      <c r="C32" s="70"/>
      <c r="D32" s="70"/>
      <c r="E32" s="70"/>
      <c r="F32" s="70"/>
      <c r="G32" s="70"/>
      <c r="H32" s="62"/>
      <c r="J32" s="1">
        <f t="shared" si="0"/>
        <v>330</v>
      </c>
      <c r="K32" s="4">
        <f>Cronograma!AB47</f>
        <v>457430.21772700001</v>
      </c>
    </row>
    <row r="33" spans="1:17" ht="14.45" customHeight="1" x14ac:dyDescent="0.25">
      <c r="A33" s="62"/>
      <c r="B33" s="70"/>
      <c r="C33" s="70"/>
      <c r="D33" s="70"/>
      <c r="E33" s="70"/>
      <c r="F33" s="70"/>
      <c r="G33" s="70"/>
      <c r="H33" s="62"/>
      <c r="J33" s="1">
        <f t="shared" si="0"/>
        <v>360</v>
      </c>
      <c r="K33" s="4">
        <f>Cronograma!AD47</f>
        <v>457430.21772700001</v>
      </c>
      <c r="P33" s="1"/>
      <c r="Q33" s="4"/>
    </row>
    <row r="34" spans="1:17" ht="14.45" customHeight="1" x14ac:dyDescent="0.25">
      <c r="A34" s="62"/>
      <c r="B34" s="70"/>
      <c r="C34" s="70"/>
      <c r="D34" s="70"/>
      <c r="E34" s="70"/>
      <c r="F34" s="70"/>
      <c r="G34" s="70"/>
      <c r="H34" s="62"/>
      <c r="P34" s="1"/>
      <c r="Q34" s="4"/>
    </row>
    <row r="35" spans="1:17" ht="14.45" customHeight="1" x14ac:dyDescent="0.25">
      <c r="A35" s="62"/>
      <c r="B35" s="70"/>
      <c r="C35" s="70"/>
      <c r="D35" s="70"/>
      <c r="E35" s="70"/>
      <c r="F35" s="70"/>
      <c r="G35" s="70"/>
      <c r="H35" s="62"/>
      <c r="P35" s="1"/>
      <c r="Q35" s="4"/>
    </row>
    <row r="36" spans="1:17" ht="14.45" customHeight="1" x14ac:dyDescent="0.25">
      <c r="A36" s="62"/>
      <c r="B36" s="70"/>
      <c r="C36" s="70"/>
      <c r="D36" s="70"/>
      <c r="E36" s="70"/>
      <c r="F36" s="70"/>
      <c r="G36" s="70"/>
      <c r="H36" s="62"/>
    </row>
    <row r="37" spans="1:17" ht="14.45" customHeight="1" x14ac:dyDescent="0.25">
      <c r="A37" s="62"/>
      <c r="B37" s="70"/>
      <c r="C37" s="70"/>
      <c r="D37" s="70"/>
      <c r="E37" s="70"/>
      <c r="F37" s="70"/>
      <c r="G37" s="70"/>
      <c r="H37" s="62"/>
    </row>
    <row r="38" spans="1:17" ht="14.45" customHeight="1" x14ac:dyDescent="0.25">
      <c r="A38" s="62"/>
      <c r="B38" s="70"/>
      <c r="C38" s="70"/>
      <c r="D38" s="70"/>
      <c r="E38" s="70"/>
      <c r="F38" s="70"/>
      <c r="G38" s="70"/>
      <c r="H38" s="62"/>
    </row>
    <row r="39" spans="1:17" ht="14.45" customHeight="1" x14ac:dyDescent="0.25">
      <c r="A39" s="62"/>
      <c r="B39" s="70"/>
      <c r="C39" s="70"/>
      <c r="D39" s="70"/>
      <c r="E39" s="70"/>
      <c r="F39" s="70"/>
      <c r="G39" s="70"/>
      <c r="H39" s="62"/>
    </row>
    <row r="40" spans="1:17" ht="14.45" customHeight="1" x14ac:dyDescent="0.25">
      <c r="A40" s="62"/>
      <c r="B40" s="70"/>
      <c r="C40" s="70"/>
      <c r="D40" s="70"/>
      <c r="E40" s="70"/>
      <c r="F40" s="70"/>
      <c r="G40" s="70"/>
      <c r="H40" s="62"/>
    </row>
    <row r="41" spans="1:17" ht="14.45" customHeight="1" x14ac:dyDescent="0.25">
      <c r="A41" s="62"/>
      <c r="B41" s="70"/>
      <c r="C41" s="70"/>
      <c r="D41" s="70"/>
      <c r="E41" s="70"/>
      <c r="F41" s="70"/>
      <c r="G41" s="70"/>
      <c r="H41" s="62"/>
    </row>
    <row r="42" spans="1:17" ht="14.45" customHeight="1" x14ac:dyDescent="0.25">
      <c r="A42" s="62"/>
      <c r="B42" s="70"/>
      <c r="C42" s="70"/>
      <c r="D42" s="70"/>
      <c r="E42" s="70"/>
      <c r="F42" s="70"/>
      <c r="G42" s="70"/>
      <c r="H42" s="62"/>
    </row>
    <row r="43" spans="1:17" ht="14.45" customHeight="1" x14ac:dyDescent="0.25">
      <c r="A43" s="62"/>
      <c r="B43" s="70"/>
      <c r="C43" s="70"/>
      <c r="D43" s="70"/>
      <c r="E43" s="70"/>
      <c r="F43" s="70"/>
      <c r="G43" s="70"/>
      <c r="H43" s="62"/>
    </row>
    <row r="44" spans="1:17" ht="14.45" customHeight="1" x14ac:dyDescent="0.25">
      <c r="A44" s="62"/>
      <c r="B44" s="70"/>
      <c r="C44" s="70"/>
      <c r="D44" s="70"/>
      <c r="E44" s="70"/>
      <c r="F44" s="70"/>
      <c r="G44" s="70"/>
      <c r="H44" s="62"/>
    </row>
    <row r="45" spans="1:17" ht="14.45" customHeight="1" x14ac:dyDescent="0.25">
      <c r="A45" s="62"/>
      <c r="B45" s="70"/>
      <c r="C45" s="70"/>
      <c r="D45" s="70"/>
      <c r="E45" s="70"/>
      <c r="F45" s="70"/>
      <c r="G45" s="70"/>
      <c r="H45" s="62"/>
    </row>
    <row r="46" spans="1:17" ht="15" customHeight="1" x14ac:dyDescent="0.25">
      <c r="A46" s="66"/>
      <c r="B46" s="70"/>
      <c r="C46" s="70"/>
      <c r="D46" s="70"/>
      <c r="E46" s="70"/>
      <c r="F46" s="70"/>
      <c r="G46" s="70"/>
      <c r="H46" s="62"/>
      <c r="J46" s="67"/>
    </row>
    <row r="47" spans="1:17" ht="15" customHeight="1" x14ac:dyDescent="0.25">
      <c r="A47" s="66"/>
      <c r="B47" s="70"/>
      <c r="C47" s="70"/>
      <c r="D47" s="70"/>
      <c r="E47" s="70"/>
      <c r="F47" s="70"/>
      <c r="G47" s="70"/>
      <c r="H47" s="62"/>
      <c r="J47" s="67"/>
    </row>
    <row r="48" spans="1:17" ht="15" customHeight="1" x14ac:dyDescent="0.25">
      <c r="A48" s="236"/>
      <c r="B48" s="236"/>
      <c r="C48" s="236"/>
      <c r="D48" s="236"/>
      <c r="E48" s="236"/>
      <c r="F48" s="236"/>
      <c r="G48" s="236"/>
      <c r="H48" s="236"/>
    </row>
    <row r="49" spans="1:9" ht="15.75" customHeight="1" x14ac:dyDescent="0.25">
      <c r="A49" s="62"/>
      <c r="B49" s="62"/>
      <c r="C49" s="62"/>
      <c r="D49" s="62"/>
      <c r="E49" s="62"/>
      <c r="F49" s="71"/>
      <c r="G49" s="10"/>
      <c r="H49" s="68"/>
    </row>
    <row r="50" spans="1:9" x14ac:dyDescent="0.25">
      <c r="A50" s="62"/>
      <c r="B50" s="62"/>
      <c r="C50" s="62"/>
      <c r="D50" s="62"/>
      <c r="E50" s="234" t="s">
        <v>118</v>
      </c>
      <c r="F50" s="234"/>
      <c r="G50" s="232">
        <f>DADOS!K3</f>
        <v>45159</v>
      </c>
      <c r="H50" s="233"/>
      <c r="I50" s="62"/>
    </row>
  </sheetData>
  <mergeCells count="18">
    <mergeCell ref="A17:H17"/>
    <mergeCell ref="A18:H18"/>
    <mergeCell ref="G50:H50"/>
    <mergeCell ref="E50:F50"/>
    <mergeCell ref="A15:H15"/>
    <mergeCell ref="A2:H4"/>
    <mergeCell ref="A5:H5"/>
    <mergeCell ref="A6:H6"/>
    <mergeCell ref="A7:H7"/>
    <mergeCell ref="A8:H8"/>
    <mergeCell ref="A14:H14"/>
    <mergeCell ref="A48:H48"/>
    <mergeCell ref="A16:H16"/>
    <mergeCell ref="A9:H9"/>
    <mergeCell ref="A10:H10"/>
    <mergeCell ref="A11:H11"/>
    <mergeCell ref="A12:H12"/>
    <mergeCell ref="A13:H13"/>
  </mergeCells>
  <printOptions horizontalCentered="1"/>
  <pageMargins left="0" right="0" top="0.19685039370078741" bottom="0.19685039370078741" header="0" footer="0.19685039370078741"/>
  <pageSetup paperSize="9" scale="94" firstPageNumber="0" fitToHeight="2" orientation="portrait" r:id="rId1"/>
  <headerFooter scaleWithDoc="0">
    <oddFooter>&amp;L&amp;F&amp;C&amp;8Página &amp;P de &amp;N&amp;RAssinado digitalmente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MD47"/>
  <sheetViews>
    <sheetView tabSelected="1" view="pageBreakPreview" topLeftCell="A10" zoomScale="85" zoomScaleNormal="70" zoomScaleSheetLayoutView="85" zoomScalePageLayoutView="90" workbookViewId="0">
      <selection activeCell="M25" sqref="M25"/>
    </sheetView>
  </sheetViews>
  <sheetFormatPr defaultColWidth="9.140625" defaultRowHeight="15.75" x14ac:dyDescent="0.25"/>
  <cols>
    <col min="1" max="1" width="2.140625" style="11" customWidth="1"/>
    <col min="2" max="2" width="12.140625" style="11" customWidth="1"/>
    <col min="3" max="3" width="41.28515625" style="52" customWidth="1"/>
    <col min="4" max="4" width="23" style="53" customWidth="1"/>
    <col min="5" max="5" width="9.5703125" style="54" customWidth="1"/>
    <col min="6" max="6" width="19.7109375" style="51" customWidth="1"/>
    <col min="7" max="7" width="10.85546875" style="55" customWidth="1"/>
    <col min="8" max="8" width="22.42578125" style="51" customWidth="1"/>
    <col min="9" max="9" width="10.5703125" style="55" customWidth="1"/>
    <col min="10" max="10" width="22.42578125" style="51" customWidth="1"/>
    <col min="11" max="11" width="8.7109375" style="55" customWidth="1"/>
    <col min="12" max="12" width="22.42578125" style="51" customWidth="1"/>
    <col min="13" max="13" width="11.5703125" style="55" bestFit="1" customWidth="1"/>
    <col min="14" max="14" width="22.42578125" style="51" customWidth="1"/>
    <col min="15" max="15" width="8.7109375" style="55" hidden="1" customWidth="1"/>
    <col min="16" max="16" width="22.42578125" style="51" hidden="1" customWidth="1"/>
    <col min="17" max="17" width="8.7109375" style="55" hidden="1" customWidth="1"/>
    <col min="18" max="18" width="22.42578125" style="51" hidden="1" customWidth="1"/>
    <col min="19" max="19" width="9.85546875" style="51" hidden="1" customWidth="1"/>
    <col min="20" max="20" width="22.42578125" style="51" hidden="1" customWidth="1"/>
    <col min="21" max="21" width="9" style="51" hidden="1" customWidth="1"/>
    <col min="22" max="22" width="22.42578125" style="51" hidden="1" customWidth="1"/>
    <col min="23" max="23" width="9" style="51" hidden="1" customWidth="1"/>
    <col min="24" max="24" width="22.42578125" style="51" hidden="1" customWidth="1"/>
    <col min="25" max="25" width="11" style="51" hidden="1" customWidth="1"/>
    <col min="26" max="26" width="22.42578125" style="51" hidden="1" customWidth="1"/>
    <col min="27" max="27" width="11" style="51" hidden="1" customWidth="1"/>
    <col min="28" max="28" width="22.42578125" style="51" hidden="1" customWidth="1"/>
    <col min="29" max="29" width="11" style="51" hidden="1" customWidth="1"/>
    <col min="30" max="30" width="22.42578125" style="51" hidden="1" customWidth="1"/>
    <col min="31" max="31" width="11" style="11" customWidth="1"/>
    <col min="32" max="32" width="17.140625" style="16" customWidth="1"/>
    <col min="33" max="33" width="23" style="17" customWidth="1"/>
    <col min="34" max="1018" width="9.140625" style="11"/>
    <col min="1019" max="16384" width="9.140625" style="5"/>
  </cols>
  <sheetData>
    <row r="1" spans="1:33" ht="16.5" thickBot="1" x14ac:dyDescent="0.3"/>
    <row r="2" spans="1:33" x14ac:dyDescent="0.25">
      <c r="B2" s="251" t="s">
        <v>64</v>
      </c>
      <c r="C2" s="252"/>
      <c r="D2" s="252"/>
      <c r="E2" s="252"/>
      <c r="F2" s="252"/>
      <c r="G2" s="179"/>
      <c r="H2" s="179"/>
      <c r="I2" s="180"/>
      <c r="J2" s="181"/>
      <c r="K2" s="180"/>
      <c r="L2" s="182"/>
      <c r="M2" s="183"/>
      <c r="N2" s="184"/>
      <c r="O2" s="13"/>
      <c r="P2" s="12"/>
      <c r="Q2" s="13"/>
      <c r="R2" s="14"/>
      <c r="S2" s="15"/>
      <c r="T2" s="15"/>
      <c r="U2" s="15"/>
      <c r="V2" s="15"/>
      <c r="W2" s="15"/>
      <c r="X2" s="14"/>
      <c r="Y2" s="15"/>
      <c r="Z2" s="15"/>
      <c r="AA2" s="15"/>
      <c r="AB2" s="15"/>
      <c r="AC2" s="15"/>
      <c r="AD2" s="14"/>
    </row>
    <row r="3" spans="1:33" x14ac:dyDescent="0.25">
      <c r="B3" s="253"/>
      <c r="C3" s="264" t="s">
        <v>0</v>
      </c>
      <c r="D3" s="265"/>
      <c r="E3" s="265"/>
      <c r="F3" s="266"/>
      <c r="G3" s="56"/>
      <c r="H3" s="185"/>
      <c r="I3" s="75"/>
      <c r="J3" s="74"/>
      <c r="K3" s="75"/>
      <c r="L3" s="76"/>
      <c r="M3" s="73"/>
      <c r="N3" s="186"/>
      <c r="O3" s="18"/>
      <c r="P3" s="19"/>
      <c r="Q3" s="18"/>
      <c r="R3" s="20"/>
      <c r="S3" s="11"/>
      <c r="T3" s="11"/>
      <c r="U3" s="11"/>
      <c r="V3" s="11"/>
      <c r="W3" s="11"/>
      <c r="X3" s="20"/>
      <c r="Y3" s="11"/>
      <c r="Z3" s="11"/>
      <c r="AA3" s="11"/>
      <c r="AB3" s="11"/>
      <c r="AC3" s="11"/>
      <c r="AD3" s="20"/>
    </row>
    <row r="4" spans="1:33" x14ac:dyDescent="0.25">
      <c r="B4" s="253"/>
      <c r="C4" s="267" t="str">
        <f>DADOS!C1</f>
        <v xml:space="preserve">ADEQUAÇÃO DAS INSTALAÇÕES HIDROSSANITÁRIAS DO PNR DE OFICIAL SUPERIOR </v>
      </c>
      <c r="D4" s="268"/>
      <c r="E4" s="268"/>
      <c r="F4" s="269"/>
      <c r="G4" s="56"/>
      <c r="H4" s="69"/>
      <c r="I4" s="75"/>
      <c r="J4" s="74"/>
      <c r="K4" s="75"/>
      <c r="L4" s="76"/>
      <c r="M4" s="73"/>
      <c r="N4" s="186"/>
      <c r="O4" s="18"/>
      <c r="P4" s="19"/>
      <c r="Q4" s="18"/>
      <c r="R4" s="20"/>
      <c r="S4" s="11"/>
      <c r="T4" s="11"/>
      <c r="U4" s="11"/>
      <c r="V4" s="11"/>
      <c r="W4" s="11"/>
      <c r="X4" s="20"/>
      <c r="Y4" s="11"/>
      <c r="Z4" s="11"/>
      <c r="AA4" s="11"/>
      <c r="AB4" s="11"/>
      <c r="AC4" s="11"/>
      <c r="AD4" s="20"/>
    </row>
    <row r="5" spans="1:33" x14ac:dyDescent="0.25">
      <c r="B5" s="253"/>
      <c r="C5" s="21" t="s">
        <v>2</v>
      </c>
      <c r="D5" s="260" t="s">
        <v>1</v>
      </c>
      <c r="E5" s="261"/>
      <c r="F5" s="22" t="s">
        <v>110</v>
      </c>
      <c r="G5" s="56"/>
      <c r="H5" s="69"/>
      <c r="I5" s="75"/>
      <c r="J5" s="74"/>
      <c r="K5" s="75"/>
      <c r="L5" s="76"/>
      <c r="M5" s="73"/>
      <c r="N5" s="186"/>
      <c r="O5" s="18"/>
      <c r="P5" s="19"/>
      <c r="Q5" s="18"/>
      <c r="R5" s="20"/>
      <c r="S5" s="11"/>
      <c r="T5" s="11"/>
      <c r="U5" s="11"/>
      <c r="V5" s="11"/>
      <c r="W5" s="11"/>
      <c r="X5" s="20"/>
      <c r="Y5" s="11"/>
      <c r="Z5" s="11"/>
      <c r="AA5" s="11"/>
      <c r="AB5" s="11"/>
      <c r="AC5" s="11"/>
      <c r="AD5" s="20"/>
    </row>
    <row r="6" spans="1:33" x14ac:dyDescent="0.25">
      <c r="B6" s="253"/>
      <c r="C6" s="23" t="str">
        <f>DADOS!G1</f>
        <v>5ª Bda C Bld</v>
      </c>
      <c r="D6" s="262" t="str">
        <f>DADOS!C2</f>
        <v xml:space="preserve">PONTA GROSSA/PR </v>
      </c>
      <c r="E6" s="263"/>
      <c r="F6" s="210">
        <f>DADOS!G2</f>
        <v>218.88</v>
      </c>
      <c r="G6" s="56"/>
      <c r="H6" s="69"/>
      <c r="I6" s="75"/>
      <c r="J6" s="74"/>
      <c r="K6" s="75"/>
      <c r="L6" s="76"/>
      <c r="M6" s="73"/>
      <c r="N6" s="186"/>
      <c r="O6" s="18"/>
      <c r="P6" s="19"/>
      <c r="Q6" s="18"/>
      <c r="R6" s="20"/>
      <c r="S6" s="11"/>
      <c r="T6" s="11"/>
      <c r="U6" s="11"/>
      <c r="V6" s="11"/>
      <c r="W6" s="11"/>
      <c r="X6" s="20"/>
      <c r="Y6" s="11"/>
      <c r="Z6" s="11"/>
      <c r="AA6" s="11"/>
      <c r="AB6" s="11"/>
      <c r="AC6" s="11"/>
      <c r="AD6" s="20"/>
    </row>
    <row r="7" spans="1:33" x14ac:dyDescent="0.25">
      <c r="B7" s="253"/>
      <c r="C7" s="101" t="s">
        <v>132</v>
      </c>
      <c r="D7" s="102"/>
      <c r="E7" s="102"/>
      <c r="F7" s="103" t="s">
        <v>138</v>
      </c>
      <c r="G7" s="56"/>
      <c r="H7" s="69"/>
      <c r="I7" s="75"/>
      <c r="J7" s="74"/>
      <c r="K7" s="75"/>
      <c r="L7" s="76"/>
      <c r="M7" s="73"/>
      <c r="N7" s="186"/>
      <c r="O7" s="18"/>
      <c r="P7" s="19"/>
      <c r="Q7" s="18"/>
      <c r="R7" s="20"/>
      <c r="S7" s="11"/>
      <c r="T7" s="11"/>
      <c r="U7" s="11"/>
      <c r="V7" s="11"/>
      <c r="W7" s="11"/>
      <c r="X7" s="20"/>
      <c r="Y7" s="11"/>
      <c r="Z7" s="11"/>
      <c r="AA7" s="11"/>
      <c r="AB7" s="11"/>
      <c r="AC7" s="11"/>
      <c r="AD7" s="20"/>
    </row>
    <row r="8" spans="1:33" x14ac:dyDescent="0.25">
      <c r="B8" s="253"/>
      <c r="C8" s="257" t="str">
        <f>DADOS!C3</f>
        <v>SEM DESONERAÇÃO</v>
      </c>
      <c r="D8" s="258"/>
      <c r="E8" s="258"/>
      <c r="F8" s="104">
        <f>DADOS!K4</f>
        <v>45078</v>
      </c>
      <c r="G8" s="56"/>
      <c r="H8" s="69"/>
      <c r="I8" s="75"/>
      <c r="J8" s="74"/>
      <c r="K8" s="75"/>
      <c r="L8" s="76"/>
      <c r="M8" s="73"/>
      <c r="N8" s="186"/>
      <c r="O8" s="18"/>
      <c r="P8" s="19"/>
      <c r="Q8" s="18"/>
      <c r="R8" s="20"/>
      <c r="S8" s="11"/>
      <c r="T8" s="11"/>
      <c r="U8" s="11"/>
      <c r="V8" s="11"/>
      <c r="W8" s="11"/>
      <c r="X8" s="20"/>
      <c r="Y8" s="11"/>
      <c r="Z8" s="11"/>
      <c r="AA8" s="11"/>
      <c r="AB8" s="11"/>
      <c r="AC8" s="11"/>
      <c r="AD8" s="20"/>
    </row>
    <row r="9" spans="1:33" x14ac:dyDescent="0.25">
      <c r="B9" s="253"/>
      <c r="C9" s="254" t="s">
        <v>134</v>
      </c>
      <c r="D9" s="255"/>
      <c r="E9" s="255"/>
      <c r="F9" s="256"/>
      <c r="G9" s="56"/>
      <c r="H9" s="69"/>
      <c r="I9" s="75"/>
      <c r="J9" s="74"/>
      <c r="K9" s="75"/>
      <c r="L9" s="76"/>
      <c r="M9" s="73"/>
      <c r="N9" s="186"/>
      <c r="O9" s="18"/>
      <c r="P9" s="19"/>
      <c r="Q9" s="18"/>
      <c r="R9" s="20"/>
      <c r="S9" s="11"/>
      <c r="T9" s="11"/>
      <c r="U9" s="11"/>
      <c r="V9" s="11"/>
      <c r="W9" s="11"/>
      <c r="X9" s="20"/>
      <c r="Y9" s="11"/>
      <c r="Z9" s="11"/>
      <c r="AA9" s="11"/>
      <c r="AB9" s="11"/>
      <c r="AC9" s="11"/>
      <c r="AD9" s="20"/>
    </row>
    <row r="10" spans="1:33" ht="49.5" customHeight="1" x14ac:dyDescent="0.25">
      <c r="B10" s="253"/>
      <c r="C10" s="257" t="str">
        <f>DADOS!C4</f>
        <v>SINAPI - 06/2023 - PARANÁ | ORSE - 06/2023 - Sergipe | SEINFRA - 027 - CEARÁ | IOPES - 05/2023 - Espírito Santo | SIURB INFRA - 01/2023 - SÃO PAULO | SUDECAP - 04/2023 - Minas Gerais | CPOS/CDHU - 05/2023 - SÃO PAULO.</v>
      </c>
      <c r="D10" s="258"/>
      <c r="E10" s="258"/>
      <c r="F10" s="259"/>
      <c r="G10" s="57"/>
      <c r="H10" s="69"/>
      <c r="I10" s="75"/>
      <c r="J10" s="74"/>
      <c r="K10" s="75"/>
      <c r="L10" s="76"/>
      <c r="M10" s="73"/>
      <c r="N10" s="186"/>
      <c r="O10" s="18"/>
      <c r="P10" s="19"/>
      <c r="Q10" s="18"/>
      <c r="R10" s="20"/>
      <c r="S10" s="11"/>
      <c r="T10" s="11"/>
      <c r="U10" s="11"/>
      <c r="V10" s="11"/>
      <c r="W10" s="11"/>
      <c r="X10" s="20"/>
      <c r="Y10" s="11"/>
      <c r="Z10" s="11"/>
      <c r="AA10" s="11"/>
      <c r="AB10" s="11"/>
      <c r="AC10" s="11"/>
      <c r="AD10" s="20"/>
    </row>
    <row r="11" spans="1:33" x14ac:dyDescent="0.25">
      <c r="B11" s="187"/>
      <c r="C11" s="77" t="s">
        <v>137</v>
      </c>
      <c r="D11" s="77" t="s">
        <v>3</v>
      </c>
      <c r="E11" s="24" t="s">
        <v>4</v>
      </c>
      <c r="F11" s="24" t="s">
        <v>109</v>
      </c>
      <c r="G11" s="72"/>
      <c r="H11" s="69"/>
      <c r="I11" s="75"/>
      <c r="J11" s="74"/>
      <c r="K11" s="75"/>
      <c r="L11" s="76"/>
      <c r="M11" s="73"/>
      <c r="N11" s="186"/>
      <c r="O11" s="18"/>
      <c r="P11" s="19"/>
      <c r="Q11" s="18"/>
      <c r="R11" s="20"/>
      <c r="S11" s="11"/>
      <c r="T11" s="11"/>
      <c r="U11" s="11"/>
      <c r="V11" s="11"/>
      <c r="W11" s="11"/>
      <c r="X11" s="20"/>
      <c r="Y11" s="11"/>
      <c r="Z11" s="11"/>
      <c r="AA11" s="11"/>
      <c r="AB11" s="11"/>
      <c r="AC11" s="11"/>
      <c r="AD11" s="20"/>
    </row>
    <row r="12" spans="1:33" x14ac:dyDescent="0.25">
      <c r="B12" s="187"/>
      <c r="C12" s="79">
        <f>DADOS!K3</f>
        <v>45159</v>
      </c>
      <c r="D12" s="78" t="str">
        <f>DADOS!K1</f>
        <v>202105000140</v>
      </c>
      <c r="E12" s="25">
        <f>DADOS!G3</f>
        <v>0.21010000000000001</v>
      </c>
      <c r="F12" s="25">
        <f>DADOS!I3</f>
        <v>0</v>
      </c>
      <c r="G12" s="72"/>
      <c r="H12" s="69"/>
      <c r="I12" s="75"/>
      <c r="J12" s="74"/>
      <c r="K12" s="75"/>
      <c r="L12" s="76"/>
      <c r="M12" s="73"/>
      <c r="N12" s="186"/>
      <c r="O12" s="18"/>
      <c r="P12" s="19"/>
      <c r="Q12" s="18"/>
      <c r="R12" s="20"/>
      <c r="S12" s="11"/>
      <c r="T12" s="11"/>
      <c r="U12" s="11"/>
      <c r="V12" s="11"/>
      <c r="W12" s="11"/>
      <c r="X12" s="20"/>
      <c r="Y12" s="11"/>
      <c r="Z12" s="11"/>
      <c r="AA12" s="11"/>
      <c r="AB12" s="11"/>
      <c r="AC12" s="11"/>
      <c r="AD12" s="20"/>
    </row>
    <row r="13" spans="1:33" x14ac:dyDescent="0.25">
      <c r="B13" s="188"/>
      <c r="C13" s="189"/>
      <c r="D13" s="189"/>
      <c r="E13" s="189"/>
      <c r="F13" s="72"/>
      <c r="G13" s="73"/>
      <c r="H13" s="74"/>
      <c r="I13" s="75"/>
      <c r="J13" s="74"/>
      <c r="K13" s="75"/>
      <c r="L13" s="76"/>
      <c r="M13" s="73"/>
      <c r="N13" s="186"/>
      <c r="O13" s="18"/>
      <c r="P13" s="19"/>
      <c r="Q13" s="18"/>
      <c r="R13" s="20"/>
      <c r="S13" s="11"/>
      <c r="T13" s="11"/>
      <c r="U13" s="11"/>
      <c r="V13" s="11"/>
      <c r="W13" s="11"/>
      <c r="X13" s="20"/>
      <c r="Y13" s="11"/>
      <c r="Z13" s="11"/>
      <c r="AA13" s="11"/>
      <c r="AB13" s="11"/>
      <c r="AC13" s="11"/>
      <c r="AD13" s="20"/>
    </row>
    <row r="14" spans="1:33" x14ac:dyDescent="0.25">
      <c r="B14" s="248" t="s">
        <v>65</v>
      </c>
      <c r="C14" s="249" t="s">
        <v>66</v>
      </c>
      <c r="D14" s="249"/>
      <c r="E14" s="249" t="s">
        <v>67</v>
      </c>
      <c r="F14" s="250" t="s">
        <v>113</v>
      </c>
      <c r="G14" s="244" t="str">
        <f>30&amp;" DIAS"</f>
        <v>30 DIAS</v>
      </c>
      <c r="H14" s="244"/>
      <c r="I14" s="244" t="str">
        <f>LEFT(G14,3)+30&amp;" DIAS"</f>
        <v>60 DIAS</v>
      </c>
      <c r="J14" s="244"/>
      <c r="K14" s="244" t="str">
        <f>LEFT(I14,3)+30&amp;" DIAS"</f>
        <v>90 DIAS</v>
      </c>
      <c r="L14" s="244"/>
      <c r="M14" s="244" t="str">
        <f>LEFT(K14,3)+30&amp;" DIAS"</f>
        <v>120 DIAS</v>
      </c>
      <c r="N14" s="246"/>
      <c r="O14" s="247" t="str">
        <f>LEFT(M14,3)+30&amp;" DIAS"</f>
        <v>150 DIAS</v>
      </c>
      <c r="P14" s="244"/>
      <c r="Q14" s="244" t="str">
        <f t="shared" ref="Q14" si="0">LEFT(O14,3)+30&amp;" DIAS"</f>
        <v>180 DIAS</v>
      </c>
      <c r="R14" s="244"/>
      <c r="S14" s="244" t="str">
        <f t="shared" ref="S14" si="1">LEFT(Q14,3)+30&amp;" DIAS"</f>
        <v>210 DIAS</v>
      </c>
      <c r="T14" s="244"/>
      <c r="U14" s="244" t="str">
        <f t="shared" ref="U14" si="2">LEFT(S14,3)+30&amp;" DIAS"</f>
        <v>240 DIAS</v>
      </c>
      <c r="V14" s="244"/>
      <c r="W14" s="244" t="str">
        <f t="shared" ref="W14" si="3">LEFT(U14,3)+30&amp;" DIAS"</f>
        <v>270 DIAS</v>
      </c>
      <c r="X14" s="244"/>
      <c r="Y14" s="244" t="str">
        <f t="shared" ref="Y14" si="4">LEFT(W14,3)+30&amp;" DIAS"</f>
        <v>300 DIAS</v>
      </c>
      <c r="Z14" s="244"/>
      <c r="AA14" s="244" t="str">
        <f t="shared" ref="AA14" si="5">LEFT(Y14,3)+30&amp;" DIAS"</f>
        <v>330 DIAS</v>
      </c>
      <c r="AB14" s="244"/>
      <c r="AC14" s="244" t="str">
        <f t="shared" ref="AC14" si="6">LEFT(AA14,3)+30&amp;" DIAS"</f>
        <v>360 DIAS</v>
      </c>
      <c r="AD14" s="245"/>
    </row>
    <row r="15" spans="1:33" s="28" customFormat="1" x14ac:dyDescent="0.25">
      <c r="A15" s="11"/>
      <c r="B15" s="248"/>
      <c r="C15" s="249"/>
      <c r="D15" s="249"/>
      <c r="E15" s="249"/>
      <c r="F15" s="250"/>
      <c r="G15" s="26" t="s">
        <v>68</v>
      </c>
      <c r="H15" s="27" t="s">
        <v>69</v>
      </c>
      <c r="I15" s="26" t="s">
        <v>70</v>
      </c>
      <c r="J15" s="27" t="s">
        <v>71</v>
      </c>
      <c r="K15" s="26" t="s">
        <v>72</v>
      </c>
      <c r="L15" s="27" t="s">
        <v>73</v>
      </c>
      <c r="M15" s="26" t="s">
        <v>74</v>
      </c>
      <c r="N15" s="190" t="s">
        <v>75</v>
      </c>
      <c r="O15" s="173" t="s">
        <v>76</v>
      </c>
      <c r="P15" s="27" t="s">
        <v>77</v>
      </c>
      <c r="Q15" s="26" t="s">
        <v>78</v>
      </c>
      <c r="R15" s="27" t="s">
        <v>79</v>
      </c>
      <c r="S15" s="26" t="s">
        <v>80</v>
      </c>
      <c r="T15" s="27" t="s">
        <v>81</v>
      </c>
      <c r="U15" s="26" t="s">
        <v>82</v>
      </c>
      <c r="V15" s="27" t="s">
        <v>83</v>
      </c>
      <c r="W15" s="26" t="s">
        <v>84</v>
      </c>
      <c r="X15" s="27" t="s">
        <v>85</v>
      </c>
      <c r="Y15" s="26" t="s">
        <v>86</v>
      </c>
      <c r="Z15" s="27" t="s">
        <v>87</v>
      </c>
      <c r="AA15" s="26" t="s">
        <v>88</v>
      </c>
      <c r="AB15" s="27" t="s">
        <v>89</v>
      </c>
      <c r="AC15" s="26" t="s">
        <v>90</v>
      </c>
      <c r="AD15" s="58" t="s">
        <v>91</v>
      </c>
      <c r="AE15" s="28" t="s">
        <v>92</v>
      </c>
      <c r="AF15" s="29" t="s">
        <v>93</v>
      </c>
      <c r="AG15" s="30" t="s">
        <v>94</v>
      </c>
    </row>
    <row r="16" spans="1:33" x14ac:dyDescent="0.25">
      <c r="B16" s="191">
        <v>1</v>
      </c>
      <c r="C16" s="243" t="s">
        <v>10</v>
      </c>
      <c r="D16" s="243"/>
      <c r="E16" s="31">
        <f>IF($F$47=0,0,F16/$F$47)</f>
        <v>5.3073450461222152E-3</v>
      </c>
      <c r="F16" s="32">
        <f>imp.orc!J3+imp.orc!U3</f>
        <v>2427.7399999999998</v>
      </c>
      <c r="G16" s="33">
        <v>0.5</v>
      </c>
      <c r="H16" s="34">
        <f t="shared" ref="H16:H42" si="7">G16*$F16</f>
        <v>1213.8699999999999</v>
      </c>
      <c r="I16" s="33"/>
      <c r="J16" s="34">
        <f t="shared" ref="J16:J42" si="8">I16*$F16</f>
        <v>0</v>
      </c>
      <c r="K16" s="33"/>
      <c r="L16" s="34">
        <f t="shared" ref="L16:L42" si="9">K16*$F16</f>
        <v>0</v>
      </c>
      <c r="M16" s="33">
        <v>0.5</v>
      </c>
      <c r="N16" s="192">
        <f t="shared" ref="N16:N42" si="10">M16*$F16</f>
        <v>1213.8699999999999</v>
      </c>
      <c r="O16" s="174"/>
      <c r="P16" s="34">
        <f t="shared" ref="P16:P42" si="11">O16*$F16</f>
        <v>0</v>
      </c>
      <c r="Q16" s="33"/>
      <c r="R16" s="34">
        <f t="shared" ref="R16:R42" si="12">Q16*$F16</f>
        <v>0</v>
      </c>
      <c r="S16" s="33"/>
      <c r="T16" s="34">
        <f t="shared" ref="T16:T42" si="13">S16*$F16</f>
        <v>0</v>
      </c>
      <c r="U16" s="33"/>
      <c r="V16" s="34">
        <f t="shared" ref="V16:V42" si="14">U16*$F16</f>
        <v>0</v>
      </c>
      <c r="W16" s="33"/>
      <c r="X16" s="34">
        <f t="shared" ref="X16:X42" si="15">W16*$F16</f>
        <v>0</v>
      </c>
      <c r="Y16" s="33"/>
      <c r="Z16" s="34">
        <f t="shared" ref="Z16:Z42" si="16">Y16*$F16</f>
        <v>0</v>
      </c>
      <c r="AA16" s="33"/>
      <c r="AB16" s="34">
        <f t="shared" ref="AB16:AB42" si="17">AA16*$F16</f>
        <v>0</v>
      </c>
      <c r="AC16" s="33"/>
      <c r="AD16" s="59">
        <f t="shared" ref="AD16:AD42" si="18">AC16*$F16</f>
        <v>0</v>
      </c>
      <c r="AE16" s="35">
        <f>SUM(G16,I16,K16,M16,O16,Q16,S16,U16,W16,Y16,AA16,AC16)</f>
        <v>1</v>
      </c>
      <c r="AF16" s="36">
        <f>SUM(H16,J16,L16,N16,P16,R16,T16,V16,X16,Z16,AB16,AD16)</f>
        <v>2427.7399999999998</v>
      </c>
      <c r="AG16" s="37">
        <f>AF16/F16</f>
        <v>1</v>
      </c>
    </row>
    <row r="17" spans="2:33" x14ac:dyDescent="0.25">
      <c r="B17" s="193">
        <v>2</v>
      </c>
      <c r="C17" s="243" t="s">
        <v>12</v>
      </c>
      <c r="D17" s="243"/>
      <c r="E17" s="31">
        <f t="shared" ref="E17:E42" si="19">IF($F$47=0,0,F17/$F$47)</f>
        <v>7.3858872218545632E-2</v>
      </c>
      <c r="F17" s="32">
        <f>imp.orc!J4+imp.orc!U4</f>
        <v>33785.279999999999</v>
      </c>
      <c r="G17" s="33">
        <v>0.25</v>
      </c>
      <c r="H17" s="34">
        <f t="shared" si="7"/>
        <v>8446.32</v>
      </c>
      <c r="I17" s="33">
        <v>0.3</v>
      </c>
      <c r="J17" s="34">
        <f t="shared" si="8"/>
        <v>10135.583999999999</v>
      </c>
      <c r="K17" s="33">
        <v>0.3</v>
      </c>
      <c r="L17" s="34">
        <f t="shared" si="9"/>
        <v>10135.583999999999</v>
      </c>
      <c r="M17" s="33">
        <v>0.15</v>
      </c>
      <c r="N17" s="192">
        <f t="shared" si="10"/>
        <v>5067.7919999999995</v>
      </c>
      <c r="O17" s="174"/>
      <c r="P17" s="34">
        <f t="shared" si="11"/>
        <v>0</v>
      </c>
      <c r="Q17" s="33"/>
      <c r="R17" s="34">
        <f t="shared" si="12"/>
        <v>0</v>
      </c>
      <c r="S17" s="33"/>
      <c r="T17" s="34">
        <f t="shared" si="13"/>
        <v>0</v>
      </c>
      <c r="U17" s="33"/>
      <c r="V17" s="34">
        <f t="shared" si="14"/>
        <v>0</v>
      </c>
      <c r="W17" s="33"/>
      <c r="X17" s="34">
        <f t="shared" si="15"/>
        <v>0</v>
      </c>
      <c r="Y17" s="33"/>
      <c r="Z17" s="34">
        <f t="shared" si="16"/>
        <v>0</v>
      </c>
      <c r="AA17" s="33"/>
      <c r="AB17" s="34">
        <f t="shared" si="17"/>
        <v>0</v>
      </c>
      <c r="AC17" s="33"/>
      <c r="AD17" s="59">
        <f t="shared" si="18"/>
        <v>0</v>
      </c>
      <c r="AE17" s="35">
        <f t="shared" ref="AE17:AE42" si="20">SUM(G17,I17,K17,M17,O17,Q17,S17,U17,W17,Y17,AA17,AC17)</f>
        <v>1</v>
      </c>
      <c r="AF17" s="36">
        <f>SUM(H17,J17,L17,N17,P17,R17,T17,V17,X17,Z17,AB17,AD17)</f>
        <v>33785.279999999999</v>
      </c>
      <c r="AG17" s="37">
        <f t="shared" ref="AG17:AG42" si="21">AF17/F17</f>
        <v>1</v>
      </c>
    </row>
    <row r="18" spans="2:33" x14ac:dyDescent="0.25">
      <c r="B18" s="191">
        <v>3</v>
      </c>
      <c r="C18" s="243" t="s">
        <v>14</v>
      </c>
      <c r="D18" s="243"/>
      <c r="E18" s="31">
        <f t="shared" si="19"/>
        <v>1.1012739877640699E-2</v>
      </c>
      <c r="F18" s="32">
        <f>imp.orc!J5+imp.orc!U5</f>
        <v>5037.5600000000004</v>
      </c>
      <c r="G18" s="33"/>
      <c r="H18" s="34">
        <f t="shared" si="7"/>
        <v>0</v>
      </c>
      <c r="I18" s="33"/>
      <c r="J18" s="34">
        <f t="shared" si="8"/>
        <v>0</v>
      </c>
      <c r="K18" s="33"/>
      <c r="L18" s="34">
        <f t="shared" si="9"/>
        <v>0</v>
      </c>
      <c r="M18" s="33">
        <v>1</v>
      </c>
      <c r="N18" s="192">
        <f t="shared" si="10"/>
        <v>5037.5600000000004</v>
      </c>
      <c r="O18" s="174"/>
      <c r="P18" s="34">
        <f t="shared" si="11"/>
        <v>0</v>
      </c>
      <c r="Q18" s="33"/>
      <c r="R18" s="34">
        <f t="shared" si="12"/>
        <v>0</v>
      </c>
      <c r="S18" s="33"/>
      <c r="T18" s="34">
        <f t="shared" si="13"/>
        <v>0</v>
      </c>
      <c r="U18" s="33"/>
      <c r="V18" s="34">
        <f t="shared" si="14"/>
        <v>0</v>
      </c>
      <c r="W18" s="33"/>
      <c r="X18" s="34">
        <f t="shared" si="15"/>
        <v>0</v>
      </c>
      <c r="Y18" s="33"/>
      <c r="Z18" s="34">
        <f t="shared" si="16"/>
        <v>0</v>
      </c>
      <c r="AA18" s="33"/>
      <c r="AB18" s="34">
        <f t="shared" si="17"/>
        <v>0</v>
      </c>
      <c r="AC18" s="33"/>
      <c r="AD18" s="59">
        <f t="shared" si="18"/>
        <v>0</v>
      </c>
      <c r="AE18" s="35">
        <f t="shared" si="20"/>
        <v>1</v>
      </c>
      <c r="AF18" s="36">
        <f t="shared" ref="AF18:AF42" si="22">SUM(H18,J18,L18,N18,P18,R18,T18,V18,X18,Z18,AB18,AD18)</f>
        <v>5037.5600000000004</v>
      </c>
      <c r="AG18" s="37">
        <f t="shared" si="21"/>
        <v>1</v>
      </c>
    </row>
    <row r="19" spans="2:33" x14ac:dyDescent="0.25">
      <c r="B19" s="193">
        <v>4</v>
      </c>
      <c r="C19" s="243" t="s">
        <v>16</v>
      </c>
      <c r="D19" s="243"/>
      <c r="E19" s="31">
        <f t="shared" si="19"/>
        <v>6.3244247710075155E-2</v>
      </c>
      <c r="F19" s="32">
        <f>imp.orc!J6+imp.orc!U6</f>
        <v>28929.83</v>
      </c>
      <c r="G19" s="33">
        <v>0.33</v>
      </c>
      <c r="H19" s="34">
        <f t="shared" si="7"/>
        <v>9546.8439000000017</v>
      </c>
      <c r="I19" s="33">
        <v>0.33</v>
      </c>
      <c r="J19" s="34">
        <f t="shared" si="8"/>
        <v>9546.8439000000017</v>
      </c>
      <c r="K19" s="33">
        <v>0.34</v>
      </c>
      <c r="L19" s="34">
        <f t="shared" si="9"/>
        <v>9836.142200000002</v>
      </c>
      <c r="M19" s="33"/>
      <c r="N19" s="192">
        <f t="shared" si="10"/>
        <v>0</v>
      </c>
      <c r="O19" s="174"/>
      <c r="P19" s="34">
        <f t="shared" si="11"/>
        <v>0</v>
      </c>
      <c r="Q19" s="33"/>
      <c r="R19" s="34">
        <f t="shared" si="12"/>
        <v>0</v>
      </c>
      <c r="S19" s="33"/>
      <c r="T19" s="34">
        <f t="shared" si="13"/>
        <v>0</v>
      </c>
      <c r="U19" s="33"/>
      <c r="V19" s="34">
        <f t="shared" si="14"/>
        <v>0</v>
      </c>
      <c r="W19" s="33"/>
      <c r="X19" s="34">
        <f t="shared" si="15"/>
        <v>0</v>
      </c>
      <c r="Y19" s="33"/>
      <c r="Z19" s="34">
        <f t="shared" si="16"/>
        <v>0</v>
      </c>
      <c r="AA19" s="33"/>
      <c r="AB19" s="34">
        <f t="shared" si="17"/>
        <v>0</v>
      </c>
      <c r="AC19" s="33"/>
      <c r="AD19" s="59">
        <f t="shared" si="18"/>
        <v>0</v>
      </c>
      <c r="AE19" s="35">
        <f t="shared" si="20"/>
        <v>1</v>
      </c>
      <c r="AF19" s="36">
        <f>SUM(H19,J19,L19,N19,P19,R19,T19,V19,X19,Z19,AB19,AD19)</f>
        <v>28929.830000000005</v>
      </c>
      <c r="AG19" s="37">
        <f t="shared" si="21"/>
        <v>1.0000000000000002</v>
      </c>
    </row>
    <row r="20" spans="2:33" x14ac:dyDescent="0.25">
      <c r="B20" s="191">
        <v>5</v>
      </c>
      <c r="C20" s="243" t="s">
        <v>18</v>
      </c>
      <c r="D20" s="243"/>
      <c r="E20" s="31">
        <f t="shared" si="19"/>
        <v>0</v>
      </c>
      <c r="F20" s="32">
        <f>imp.orc!J7+imp.orc!U7</f>
        <v>0</v>
      </c>
      <c r="G20" s="33"/>
      <c r="H20" s="34">
        <f t="shared" si="7"/>
        <v>0</v>
      </c>
      <c r="I20" s="33"/>
      <c r="J20" s="34">
        <f t="shared" si="8"/>
        <v>0</v>
      </c>
      <c r="K20" s="33"/>
      <c r="L20" s="34">
        <f t="shared" si="9"/>
        <v>0</v>
      </c>
      <c r="M20" s="33"/>
      <c r="N20" s="192">
        <f t="shared" si="10"/>
        <v>0</v>
      </c>
      <c r="O20" s="174"/>
      <c r="P20" s="34">
        <f t="shared" si="11"/>
        <v>0</v>
      </c>
      <c r="Q20" s="33"/>
      <c r="R20" s="34">
        <f t="shared" si="12"/>
        <v>0</v>
      </c>
      <c r="S20" s="33"/>
      <c r="T20" s="34">
        <f t="shared" si="13"/>
        <v>0</v>
      </c>
      <c r="U20" s="33"/>
      <c r="V20" s="34">
        <f t="shared" si="14"/>
        <v>0</v>
      </c>
      <c r="W20" s="33"/>
      <c r="X20" s="34">
        <f t="shared" si="15"/>
        <v>0</v>
      </c>
      <c r="Y20" s="33"/>
      <c r="Z20" s="34">
        <f t="shared" si="16"/>
        <v>0</v>
      </c>
      <c r="AA20" s="33"/>
      <c r="AB20" s="34">
        <f t="shared" si="17"/>
        <v>0</v>
      </c>
      <c r="AC20" s="33"/>
      <c r="AD20" s="59">
        <f t="shared" si="18"/>
        <v>0</v>
      </c>
      <c r="AE20" s="35">
        <f t="shared" si="20"/>
        <v>0</v>
      </c>
      <c r="AF20" s="36">
        <f t="shared" si="22"/>
        <v>0</v>
      </c>
      <c r="AG20" s="37" t="e">
        <f t="shared" si="21"/>
        <v>#DIV/0!</v>
      </c>
    </row>
    <row r="21" spans="2:33" x14ac:dyDescent="0.25">
      <c r="B21" s="193">
        <v>6</v>
      </c>
      <c r="C21" s="243" t="s">
        <v>20</v>
      </c>
      <c r="D21" s="243"/>
      <c r="E21" s="31">
        <f t="shared" si="19"/>
        <v>5.0211811790946935E-3</v>
      </c>
      <c r="F21" s="32">
        <f>imp.orc!J8+imp.orc!U8</f>
        <v>2296.84</v>
      </c>
      <c r="G21" s="33">
        <v>0.25</v>
      </c>
      <c r="H21" s="34">
        <f t="shared" si="7"/>
        <v>574.21</v>
      </c>
      <c r="I21" s="33">
        <v>0.25</v>
      </c>
      <c r="J21" s="34">
        <f t="shared" si="8"/>
        <v>574.21</v>
      </c>
      <c r="K21" s="33">
        <v>0.25</v>
      </c>
      <c r="L21" s="34">
        <f t="shared" si="9"/>
        <v>574.21</v>
      </c>
      <c r="M21" s="33">
        <v>0.25</v>
      </c>
      <c r="N21" s="192">
        <f t="shared" si="10"/>
        <v>574.21</v>
      </c>
      <c r="O21" s="174"/>
      <c r="P21" s="34">
        <f t="shared" si="11"/>
        <v>0</v>
      </c>
      <c r="Q21" s="33"/>
      <c r="R21" s="34">
        <f t="shared" si="12"/>
        <v>0</v>
      </c>
      <c r="S21" s="33"/>
      <c r="T21" s="34">
        <f t="shared" si="13"/>
        <v>0</v>
      </c>
      <c r="U21" s="33"/>
      <c r="V21" s="34">
        <f t="shared" si="14"/>
        <v>0</v>
      </c>
      <c r="W21" s="33"/>
      <c r="X21" s="34">
        <f t="shared" si="15"/>
        <v>0</v>
      </c>
      <c r="Y21" s="33"/>
      <c r="Z21" s="34">
        <f t="shared" si="16"/>
        <v>0</v>
      </c>
      <c r="AA21" s="33"/>
      <c r="AB21" s="34">
        <f t="shared" si="17"/>
        <v>0</v>
      </c>
      <c r="AC21" s="33"/>
      <c r="AD21" s="59">
        <f t="shared" si="18"/>
        <v>0</v>
      </c>
      <c r="AE21" s="35">
        <f t="shared" si="20"/>
        <v>1</v>
      </c>
      <c r="AF21" s="36">
        <f t="shared" si="22"/>
        <v>2296.84</v>
      </c>
      <c r="AG21" s="37">
        <f t="shared" si="21"/>
        <v>1</v>
      </c>
    </row>
    <row r="22" spans="2:33" x14ac:dyDescent="0.25">
      <c r="B22" s="191">
        <v>7</v>
      </c>
      <c r="C22" s="243" t="s">
        <v>22</v>
      </c>
      <c r="D22" s="243"/>
      <c r="E22" s="31">
        <f t="shared" si="19"/>
        <v>1.1197992177808095E-3</v>
      </c>
      <c r="F22" s="32">
        <f>imp.orc!J9+imp.orc!U9</f>
        <v>512.23</v>
      </c>
      <c r="G22" s="33">
        <v>0.25</v>
      </c>
      <c r="H22" s="34">
        <f t="shared" si="7"/>
        <v>128.0575</v>
      </c>
      <c r="I22" s="33">
        <v>0.25</v>
      </c>
      <c r="J22" s="34">
        <f t="shared" si="8"/>
        <v>128.0575</v>
      </c>
      <c r="K22" s="33">
        <v>0.25</v>
      </c>
      <c r="L22" s="34">
        <f t="shared" si="9"/>
        <v>128.0575</v>
      </c>
      <c r="M22" s="33">
        <v>0.25</v>
      </c>
      <c r="N22" s="192">
        <f t="shared" si="10"/>
        <v>128.0575</v>
      </c>
      <c r="O22" s="174"/>
      <c r="P22" s="34">
        <f t="shared" si="11"/>
        <v>0</v>
      </c>
      <c r="Q22" s="33"/>
      <c r="R22" s="34">
        <f t="shared" si="12"/>
        <v>0</v>
      </c>
      <c r="S22" s="33"/>
      <c r="T22" s="34">
        <f t="shared" si="13"/>
        <v>0</v>
      </c>
      <c r="U22" s="33"/>
      <c r="V22" s="34">
        <f t="shared" si="14"/>
        <v>0</v>
      </c>
      <c r="W22" s="33"/>
      <c r="X22" s="34">
        <f t="shared" si="15"/>
        <v>0</v>
      </c>
      <c r="Y22" s="33"/>
      <c r="Z22" s="34">
        <f t="shared" si="16"/>
        <v>0</v>
      </c>
      <c r="AA22" s="33"/>
      <c r="AB22" s="34">
        <f t="shared" si="17"/>
        <v>0</v>
      </c>
      <c r="AC22" s="33"/>
      <c r="AD22" s="59">
        <f t="shared" si="18"/>
        <v>0</v>
      </c>
      <c r="AE22" s="35">
        <f t="shared" si="20"/>
        <v>1</v>
      </c>
      <c r="AF22" s="36">
        <f t="shared" si="22"/>
        <v>512.23</v>
      </c>
      <c r="AG22" s="37">
        <f t="shared" si="21"/>
        <v>1</v>
      </c>
    </row>
    <row r="23" spans="2:33" x14ac:dyDescent="0.25">
      <c r="B23" s="193">
        <v>8</v>
      </c>
      <c r="C23" s="243" t="s">
        <v>24</v>
      </c>
      <c r="D23" s="243"/>
      <c r="E23" s="31">
        <f t="shared" si="19"/>
        <v>6.2922384408757651E-3</v>
      </c>
      <c r="F23" s="32">
        <f>imp.orc!J10+imp.orc!U10</f>
        <v>2878.26</v>
      </c>
      <c r="G23" s="33">
        <v>0.5</v>
      </c>
      <c r="H23" s="34">
        <f t="shared" si="7"/>
        <v>1439.13</v>
      </c>
      <c r="I23" s="33">
        <v>0.5</v>
      </c>
      <c r="J23" s="34">
        <f t="shared" si="8"/>
        <v>1439.13</v>
      </c>
      <c r="K23" s="33"/>
      <c r="L23" s="34">
        <f t="shared" si="9"/>
        <v>0</v>
      </c>
      <c r="M23" s="33"/>
      <c r="N23" s="192">
        <f t="shared" si="10"/>
        <v>0</v>
      </c>
      <c r="O23" s="174"/>
      <c r="P23" s="34">
        <f t="shared" si="11"/>
        <v>0</v>
      </c>
      <c r="Q23" s="33"/>
      <c r="R23" s="34">
        <f t="shared" si="12"/>
        <v>0</v>
      </c>
      <c r="S23" s="33"/>
      <c r="T23" s="34">
        <f t="shared" si="13"/>
        <v>0</v>
      </c>
      <c r="U23" s="33"/>
      <c r="V23" s="34">
        <f t="shared" si="14"/>
        <v>0</v>
      </c>
      <c r="W23" s="33"/>
      <c r="X23" s="34">
        <f t="shared" si="15"/>
        <v>0</v>
      </c>
      <c r="Y23" s="33"/>
      <c r="Z23" s="34">
        <f t="shared" si="16"/>
        <v>0</v>
      </c>
      <c r="AA23" s="33"/>
      <c r="AB23" s="34">
        <f t="shared" si="17"/>
        <v>0</v>
      </c>
      <c r="AC23" s="33"/>
      <c r="AD23" s="59">
        <f t="shared" si="18"/>
        <v>0</v>
      </c>
      <c r="AE23" s="35">
        <f t="shared" si="20"/>
        <v>1</v>
      </c>
      <c r="AF23" s="36">
        <f t="shared" si="22"/>
        <v>2878.26</v>
      </c>
      <c r="AG23" s="37">
        <f t="shared" si="21"/>
        <v>1</v>
      </c>
    </row>
    <row r="24" spans="2:33" x14ac:dyDescent="0.25">
      <c r="B24" s="191">
        <v>9</v>
      </c>
      <c r="C24" s="243" t="s">
        <v>26</v>
      </c>
      <c r="D24" s="243"/>
      <c r="E24" s="31">
        <f t="shared" si="19"/>
        <v>0</v>
      </c>
      <c r="F24" s="32">
        <f>imp.orc!J11+imp.orc!U11</f>
        <v>0</v>
      </c>
      <c r="G24" s="33"/>
      <c r="H24" s="34">
        <f t="shared" si="7"/>
        <v>0</v>
      </c>
      <c r="I24" s="33"/>
      <c r="J24" s="34">
        <f t="shared" si="8"/>
        <v>0</v>
      </c>
      <c r="K24" s="33"/>
      <c r="L24" s="34">
        <f t="shared" si="9"/>
        <v>0</v>
      </c>
      <c r="M24" s="33"/>
      <c r="N24" s="192">
        <f t="shared" si="10"/>
        <v>0</v>
      </c>
      <c r="O24" s="174"/>
      <c r="P24" s="34">
        <f t="shared" si="11"/>
        <v>0</v>
      </c>
      <c r="Q24" s="33"/>
      <c r="R24" s="34">
        <f t="shared" si="12"/>
        <v>0</v>
      </c>
      <c r="S24" s="33"/>
      <c r="T24" s="34">
        <f t="shared" si="13"/>
        <v>0</v>
      </c>
      <c r="U24" s="33"/>
      <c r="V24" s="34">
        <f t="shared" si="14"/>
        <v>0</v>
      </c>
      <c r="W24" s="33"/>
      <c r="X24" s="34">
        <f t="shared" si="15"/>
        <v>0</v>
      </c>
      <c r="Y24" s="33"/>
      <c r="Z24" s="34">
        <f t="shared" si="16"/>
        <v>0</v>
      </c>
      <c r="AA24" s="33"/>
      <c r="AB24" s="34">
        <f t="shared" si="17"/>
        <v>0</v>
      </c>
      <c r="AC24" s="33"/>
      <c r="AD24" s="59">
        <f t="shared" si="18"/>
        <v>0</v>
      </c>
      <c r="AE24" s="35">
        <f t="shared" si="20"/>
        <v>0</v>
      </c>
      <c r="AF24" s="36">
        <f t="shared" si="22"/>
        <v>0</v>
      </c>
      <c r="AG24" s="37" t="e">
        <f t="shared" si="21"/>
        <v>#DIV/0!</v>
      </c>
    </row>
    <row r="25" spans="2:33" x14ac:dyDescent="0.25">
      <c r="B25" s="193">
        <v>10</v>
      </c>
      <c r="C25" s="243" t="s">
        <v>28</v>
      </c>
      <c r="D25" s="243"/>
      <c r="E25" s="31">
        <f t="shared" si="19"/>
        <v>0</v>
      </c>
      <c r="F25" s="32">
        <f>imp.orc!J12+imp.orc!U12</f>
        <v>0</v>
      </c>
      <c r="G25" s="33"/>
      <c r="H25" s="34">
        <f t="shared" si="7"/>
        <v>0</v>
      </c>
      <c r="I25" s="33"/>
      <c r="J25" s="34">
        <f t="shared" si="8"/>
        <v>0</v>
      </c>
      <c r="K25" s="33"/>
      <c r="L25" s="34">
        <f t="shared" si="9"/>
        <v>0</v>
      </c>
      <c r="M25" s="33"/>
      <c r="N25" s="192">
        <f t="shared" si="10"/>
        <v>0</v>
      </c>
      <c r="O25" s="174"/>
      <c r="P25" s="34">
        <f t="shared" si="11"/>
        <v>0</v>
      </c>
      <c r="Q25" s="33"/>
      <c r="R25" s="34">
        <f t="shared" si="12"/>
        <v>0</v>
      </c>
      <c r="S25" s="33"/>
      <c r="T25" s="34">
        <f t="shared" si="13"/>
        <v>0</v>
      </c>
      <c r="U25" s="33"/>
      <c r="V25" s="34">
        <f t="shared" si="14"/>
        <v>0</v>
      </c>
      <c r="W25" s="33"/>
      <c r="X25" s="34">
        <f t="shared" si="15"/>
        <v>0</v>
      </c>
      <c r="Y25" s="33"/>
      <c r="Z25" s="34">
        <f t="shared" si="16"/>
        <v>0</v>
      </c>
      <c r="AA25" s="33"/>
      <c r="AB25" s="34">
        <f t="shared" si="17"/>
        <v>0</v>
      </c>
      <c r="AC25" s="33"/>
      <c r="AD25" s="59">
        <f t="shared" si="18"/>
        <v>0</v>
      </c>
      <c r="AE25" s="35">
        <f t="shared" si="20"/>
        <v>0</v>
      </c>
      <c r="AF25" s="36">
        <f t="shared" si="22"/>
        <v>0</v>
      </c>
      <c r="AG25" s="37" t="e">
        <f t="shared" si="21"/>
        <v>#DIV/0!</v>
      </c>
    </row>
    <row r="26" spans="2:33" x14ac:dyDescent="0.25">
      <c r="B26" s="191">
        <v>11</v>
      </c>
      <c r="C26" s="243" t="s">
        <v>30</v>
      </c>
      <c r="D26" s="243"/>
      <c r="E26" s="31">
        <f t="shared" si="19"/>
        <v>0</v>
      </c>
      <c r="F26" s="32">
        <f>imp.orc!J13+imp.orc!U13</f>
        <v>0</v>
      </c>
      <c r="G26" s="33"/>
      <c r="H26" s="34">
        <f t="shared" si="7"/>
        <v>0</v>
      </c>
      <c r="I26" s="33"/>
      <c r="J26" s="34">
        <f t="shared" si="8"/>
        <v>0</v>
      </c>
      <c r="K26" s="33"/>
      <c r="L26" s="34">
        <f t="shared" si="9"/>
        <v>0</v>
      </c>
      <c r="M26" s="33"/>
      <c r="N26" s="192">
        <f t="shared" si="10"/>
        <v>0</v>
      </c>
      <c r="O26" s="174"/>
      <c r="P26" s="34">
        <f t="shared" si="11"/>
        <v>0</v>
      </c>
      <c r="Q26" s="33"/>
      <c r="R26" s="34">
        <f t="shared" si="12"/>
        <v>0</v>
      </c>
      <c r="S26" s="33"/>
      <c r="T26" s="34">
        <f t="shared" si="13"/>
        <v>0</v>
      </c>
      <c r="U26" s="33"/>
      <c r="V26" s="34">
        <f t="shared" si="14"/>
        <v>0</v>
      </c>
      <c r="W26" s="33"/>
      <c r="X26" s="34">
        <f t="shared" si="15"/>
        <v>0</v>
      </c>
      <c r="Y26" s="33"/>
      <c r="Z26" s="34">
        <f t="shared" si="16"/>
        <v>0</v>
      </c>
      <c r="AA26" s="33"/>
      <c r="AB26" s="34">
        <f t="shared" si="17"/>
        <v>0</v>
      </c>
      <c r="AC26" s="33"/>
      <c r="AD26" s="59">
        <f t="shared" si="18"/>
        <v>0</v>
      </c>
      <c r="AE26" s="35">
        <f t="shared" si="20"/>
        <v>0</v>
      </c>
      <c r="AF26" s="36">
        <f t="shared" si="22"/>
        <v>0</v>
      </c>
      <c r="AG26" s="37" t="e">
        <f t="shared" si="21"/>
        <v>#DIV/0!</v>
      </c>
    </row>
    <row r="27" spans="2:33" x14ac:dyDescent="0.25">
      <c r="B27" s="193">
        <v>12</v>
      </c>
      <c r="C27" s="243" t="s">
        <v>32</v>
      </c>
      <c r="D27" s="243"/>
      <c r="E27" s="31">
        <f t="shared" si="19"/>
        <v>0</v>
      </c>
      <c r="F27" s="32">
        <f>imp.orc!J14+imp.orc!U14</f>
        <v>0</v>
      </c>
      <c r="G27" s="33"/>
      <c r="H27" s="34">
        <f t="shared" si="7"/>
        <v>0</v>
      </c>
      <c r="I27" s="33"/>
      <c r="J27" s="34">
        <f t="shared" si="8"/>
        <v>0</v>
      </c>
      <c r="K27" s="33"/>
      <c r="L27" s="34">
        <f t="shared" si="9"/>
        <v>0</v>
      </c>
      <c r="M27" s="33"/>
      <c r="N27" s="192">
        <f t="shared" si="10"/>
        <v>0</v>
      </c>
      <c r="O27" s="174"/>
      <c r="P27" s="34">
        <f t="shared" si="11"/>
        <v>0</v>
      </c>
      <c r="Q27" s="33"/>
      <c r="R27" s="34">
        <f t="shared" si="12"/>
        <v>0</v>
      </c>
      <c r="S27" s="33"/>
      <c r="T27" s="34">
        <f t="shared" si="13"/>
        <v>0</v>
      </c>
      <c r="U27" s="33"/>
      <c r="V27" s="34">
        <f t="shared" si="14"/>
        <v>0</v>
      </c>
      <c r="W27" s="33"/>
      <c r="X27" s="34">
        <f t="shared" si="15"/>
        <v>0</v>
      </c>
      <c r="Y27" s="33"/>
      <c r="Z27" s="34">
        <f t="shared" si="16"/>
        <v>0</v>
      </c>
      <c r="AA27" s="33"/>
      <c r="AB27" s="34">
        <f t="shared" si="17"/>
        <v>0</v>
      </c>
      <c r="AC27" s="33"/>
      <c r="AD27" s="59">
        <f t="shared" si="18"/>
        <v>0</v>
      </c>
      <c r="AE27" s="35">
        <f t="shared" si="20"/>
        <v>0</v>
      </c>
      <c r="AF27" s="36">
        <f t="shared" si="22"/>
        <v>0</v>
      </c>
      <c r="AG27" s="37" t="e">
        <f t="shared" si="21"/>
        <v>#DIV/0!</v>
      </c>
    </row>
    <row r="28" spans="2:33" x14ac:dyDescent="0.25">
      <c r="B28" s="191">
        <v>13</v>
      </c>
      <c r="C28" s="243" t="s">
        <v>34</v>
      </c>
      <c r="D28" s="243"/>
      <c r="E28" s="31">
        <f t="shared" si="19"/>
        <v>0</v>
      </c>
      <c r="F28" s="32">
        <f>imp.orc!J15+imp.orc!U15</f>
        <v>0</v>
      </c>
      <c r="G28" s="33"/>
      <c r="H28" s="34">
        <f t="shared" si="7"/>
        <v>0</v>
      </c>
      <c r="I28" s="33"/>
      <c r="J28" s="34">
        <f t="shared" si="8"/>
        <v>0</v>
      </c>
      <c r="K28" s="33"/>
      <c r="L28" s="34">
        <f t="shared" si="9"/>
        <v>0</v>
      </c>
      <c r="M28" s="33"/>
      <c r="N28" s="192">
        <f t="shared" si="10"/>
        <v>0</v>
      </c>
      <c r="O28" s="174"/>
      <c r="P28" s="34">
        <f t="shared" si="11"/>
        <v>0</v>
      </c>
      <c r="Q28" s="33"/>
      <c r="R28" s="34">
        <f t="shared" si="12"/>
        <v>0</v>
      </c>
      <c r="S28" s="33"/>
      <c r="T28" s="34">
        <f t="shared" si="13"/>
        <v>0</v>
      </c>
      <c r="U28" s="33"/>
      <c r="V28" s="34">
        <f t="shared" si="14"/>
        <v>0</v>
      </c>
      <c r="W28" s="33"/>
      <c r="X28" s="34">
        <f t="shared" si="15"/>
        <v>0</v>
      </c>
      <c r="Y28" s="33"/>
      <c r="Z28" s="34">
        <f t="shared" si="16"/>
        <v>0</v>
      </c>
      <c r="AA28" s="33"/>
      <c r="AB28" s="34">
        <f t="shared" si="17"/>
        <v>0</v>
      </c>
      <c r="AC28" s="33"/>
      <c r="AD28" s="59">
        <f t="shared" si="18"/>
        <v>0</v>
      </c>
      <c r="AE28" s="35">
        <f t="shared" si="20"/>
        <v>0</v>
      </c>
      <c r="AF28" s="36">
        <f t="shared" si="22"/>
        <v>0</v>
      </c>
      <c r="AG28" s="37" t="e">
        <f t="shared" si="21"/>
        <v>#DIV/0!</v>
      </c>
    </row>
    <row r="29" spans="2:33" x14ac:dyDescent="0.25">
      <c r="B29" s="193">
        <v>14</v>
      </c>
      <c r="C29" s="243" t="s">
        <v>37</v>
      </c>
      <c r="D29" s="243"/>
      <c r="E29" s="31">
        <f t="shared" si="19"/>
        <v>0</v>
      </c>
      <c r="F29" s="32">
        <f>imp.orc!J16+imp.orc!U16</f>
        <v>0</v>
      </c>
      <c r="G29" s="33"/>
      <c r="H29" s="34">
        <f t="shared" si="7"/>
        <v>0</v>
      </c>
      <c r="I29" s="33"/>
      <c r="J29" s="34">
        <f t="shared" si="8"/>
        <v>0</v>
      </c>
      <c r="K29" s="33"/>
      <c r="L29" s="34">
        <f t="shared" si="9"/>
        <v>0</v>
      </c>
      <c r="M29" s="33"/>
      <c r="N29" s="192">
        <f t="shared" si="10"/>
        <v>0</v>
      </c>
      <c r="O29" s="174"/>
      <c r="P29" s="34">
        <f t="shared" si="11"/>
        <v>0</v>
      </c>
      <c r="Q29" s="33"/>
      <c r="R29" s="34">
        <f t="shared" si="12"/>
        <v>0</v>
      </c>
      <c r="S29" s="33"/>
      <c r="T29" s="34">
        <f t="shared" si="13"/>
        <v>0</v>
      </c>
      <c r="U29" s="33"/>
      <c r="V29" s="34">
        <f t="shared" si="14"/>
        <v>0</v>
      </c>
      <c r="W29" s="33"/>
      <c r="X29" s="34">
        <f t="shared" si="15"/>
        <v>0</v>
      </c>
      <c r="Y29" s="33"/>
      <c r="Z29" s="34">
        <f t="shared" si="16"/>
        <v>0</v>
      </c>
      <c r="AA29" s="33"/>
      <c r="AB29" s="34">
        <f t="shared" si="17"/>
        <v>0</v>
      </c>
      <c r="AC29" s="33"/>
      <c r="AD29" s="59">
        <f t="shared" si="18"/>
        <v>0</v>
      </c>
      <c r="AE29" s="35">
        <f t="shared" si="20"/>
        <v>0</v>
      </c>
      <c r="AF29" s="36">
        <f t="shared" si="22"/>
        <v>0</v>
      </c>
      <c r="AG29" s="37" t="e">
        <f t="shared" si="21"/>
        <v>#DIV/0!</v>
      </c>
    </row>
    <row r="30" spans="2:33" x14ac:dyDescent="0.25">
      <c r="B30" s="191">
        <v>15</v>
      </c>
      <c r="C30" s="243" t="s">
        <v>39</v>
      </c>
      <c r="D30" s="243"/>
      <c r="E30" s="31">
        <f t="shared" si="19"/>
        <v>0.26274381390284335</v>
      </c>
      <c r="F30" s="32">
        <f>imp.orc!J17+imp.orc!U17</f>
        <v>120186.96</v>
      </c>
      <c r="G30" s="33">
        <v>0.33</v>
      </c>
      <c r="H30" s="34">
        <f t="shared" si="7"/>
        <v>39661.696800000005</v>
      </c>
      <c r="I30" s="33">
        <v>0.33</v>
      </c>
      <c r="J30" s="34">
        <f t="shared" si="8"/>
        <v>39661.696800000005</v>
      </c>
      <c r="K30" s="33">
        <v>0.34</v>
      </c>
      <c r="L30" s="34">
        <f t="shared" si="9"/>
        <v>40863.566400000003</v>
      </c>
      <c r="M30" s="33">
        <v>0</v>
      </c>
      <c r="N30" s="192">
        <f t="shared" si="10"/>
        <v>0</v>
      </c>
      <c r="O30" s="174"/>
      <c r="P30" s="34">
        <f t="shared" si="11"/>
        <v>0</v>
      </c>
      <c r="Q30" s="33"/>
      <c r="R30" s="34">
        <f t="shared" si="12"/>
        <v>0</v>
      </c>
      <c r="S30" s="33"/>
      <c r="T30" s="34">
        <f t="shared" si="13"/>
        <v>0</v>
      </c>
      <c r="U30" s="33"/>
      <c r="V30" s="34">
        <f t="shared" si="14"/>
        <v>0</v>
      </c>
      <c r="W30" s="33"/>
      <c r="X30" s="34">
        <f t="shared" si="15"/>
        <v>0</v>
      </c>
      <c r="Y30" s="33"/>
      <c r="Z30" s="34">
        <f t="shared" si="16"/>
        <v>0</v>
      </c>
      <c r="AA30" s="33"/>
      <c r="AB30" s="34">
        <f t="shared" si="17"/>
        <v>0</v>
      </c>
      <c r="AC30" s="33"/>
      <c r="AD30" s="59">
        <f t="shared" si="18"/>
        <v>0</v>
      </c>
      <c r="AE30" s="35">
        <f t="shared" si="20"/>
        <v>1</v>
      </c>
      <c r="AF30" s="36">
        <f t="shared" si="22"/>
        <v>120186.96000000002</v>
      </c>
      <c r="AG30" s="37">
        <f t="shared" si="21"/>
        <v>1.0000000000000002</v>
      </c>
    </row>
    <row r="31" spans="2:33" x14ac:dyDescent="0.25">
      <c r="B31" s="193">
        <v>16</v>
      </c>
      <c r="C31" s="243" t="s">
        <v>41</v>
      </c>
      <c r="D31" s="243"/>
      <c r="E31" s="31">
        <f t="shared" si="19"/>
        <v>0</v>
      </c>
      <c r="F31" s="32">
        <f>imp.orc!J18+imp.orc!U18</f>
        <v>0</v>
      </c>
      <c r="G31" s="33"/>
      <c r="H31" s="34">
        <f t="shared" si="7"/>
        <v>0</v>
      </c>
      <c r="I31" s="33"/>
      <c r="J31" s="34">
        <f t="shared" si="8"/>
        <v>0</v>
      </c>
      <c r="K31" s="33"/>
      <c r="L31" s="34">
        <f t="shared" si="9"/>
        <v>0</v>
      </c>
      <c r="M31" s="33"/>
      <c r="N31" s="192">
        <f t="shared" si="10"/>
        <v>0</v>
      </c>
      <c r="O31" s="174"/>
      <c r="P31" s="34">
        <f t="shared" si="11"/>
        <v>0</v>
      </c>
      <c r="Q31" s="33"/>
      <c r="R31" s="34">
        <f t="shared" si="12"/>
        <v>0</v>
      </c>
      <c r="S31" s="33"/>
      <c r="T31" s="34">
        <f t="shared" si="13"/>
        <v>0</v>
      </c>
      <c r="U31" s="33"/>
      <c r="V31" s="34">
        <f t="shared" si="14"/>
        <v>0</v>
      </c>
      <c r="W31" s="33"/>
      <c r="X31" s="34">
        <f t="shared" si="15"/>
        <v>0</v>
      </c>
      <c r="Y31" s="33"/>
      <c r="Z31" s="34">
        <f t="shared" si="16"/>
        <v>0</v>
      </c>
      <c r="AA31" s="33"/>
      <c r="AB31" s="34">
        <f t="shared" si="17"/>
        <v>0</v>
      </c>
      <c r="AC31" s="33"/>
      <c r="AD31" s="59">
        <f t="shared" si="18"/>
        <v>0</v>
      </c>
      <c r="AE31" s="35">
        <f t="shared" si="20"/>
        <v>0</v>
      </c>
      <c r="AF31" s="36">
        <f t="shared" si="22"/>
        <v>0</v>
      </c>
      <c r="AG31" s="37" t="e">
        <f t="shared" si="21"/>
        <v>#DIV/0!</v>
      </c>
    </row>
    <row r="32" spans="2:33" x14ac:dyDescent="0.25">
      <c r="B32" s="191">
        <v>17</v>
      </c>
      <c r="C32" s="243" t="s">
        <v>43</v>
      </c>
      <c r="D32" s="243"/>
      <c r="E32" s="31">
        <f t="shared" si="19"/>
        <v>7.4012644307214201E-2</v>
      </c>
      <c r="F32" s="32">
        <f>imp.orc!J19+imp.orc!U19</f>
        <v>33855.620000000003</v>
      </c>
      <c r="G32" s="33">
        <v>0.25</v>
      </c>
      <c r="H32" s="34">
        <f t="shared" si="7"/>
        <v>8463.9050000000007</v>
      </c>
      <c r="I32" s="33">
        <v>0.25</v>
      </c>
      <c r="J32" s="34">
        <f t="shared" si="8"/>
        <v>8463.9050000000007</v>
      </c>
      <c r="K32" s="33">
        <v>0.25</v>
      </c>
      <c r="L32" s="34">
        <f t="shared" si="9"/>
        <v>8463.9050000000007</v>
      </c>
      <c r="M32" s="33">
        <v>0.25</v>
      </c>
      <c r="N32" s="192">
        <f t="shared" si="10"/>
        <v>8463.9050000000007</v>
      </c>
      <c r="O32" s="174"/>
      <c r="P32" s="34">
        <f t="shared" si="11"/>
        <v>0</v>
      </c>
      <c r="Q32" s="33"/>
      <c r="R32" s="34">
        <f t="shared" si="12"/>
        <v>0</v>
      </c>
      <c r="S32" s="33"/>
      <c r="T32" s="34">
        <f t="shared" si="13"/>
        <v>0</v>
      </c>
      <c r="U32" s="33"/>
      <c r="V32" s="34">
        <f t="shared" si="14"/>
        <v>0</v>
      </c>
      <c r="W32" s="33"/>
      <c r="X32" s="34">
        <f t="shared" si="15"/>
        <v>0</v>
      </c>
      <c r="Y32" s="33"/>
      <c r="Z32" s="34">
        <f t="shared" si="16"/>
        <v>0</v>
      </c>
      <c r="AA32" s="33"/>
      <c r="AB32" s="34">
        <f t="shared" si="17"/>
        <v>0</v>
      </c>
      <c r="AC32" s="33"/>
      <c r="AD32" s="59">
        <f t="shared" si="18"/>
        <v>0</v>
      </c>
      <c r="AE32" s="35">
        <f t="shared" si="20"/>
        <v>1</v>
      </c>
      <c r="AF32" s="36">
        <f t="shared" si="22"/>
        <v>33855.620000000003</v>
      </c>
      <c r="AG32" s="37">
        <f t="shared" si="21"/>
        <v>1</v>
      </c>
    </row>
    <row r="33" spans="1:33" x14ac:dyDescent="0.25">
      <c r="B33" s="193">
        <v>18</v>
      </c>
      <c r="C33" s="243" t="s">
        <v>45</v>
      </c>
      <c r="D33" s="243"/>
      <c r="E33" s="31">
        <f t="shared" si="19"/>
        <v>0</v>
      </c>
      <c r="F33" s="32">
        <f>imp.orc!J20+imp.orc!U20</f>
        <v>0</v>
      </c>
      <c r="G33" s="33"/>
      <c r="H33" s="34">
        <f t="shared" si="7"/>
        <v>0</v>
      </c>
      <c r="I33" s="33"/>
      <c r="J33" s="34">
        <f t="shared" si="8"/>
        <v>0</v>
      </c>
      <c r="K33" s="33"/>
      <c r="L33" s="34">
        <f t="shared" si="9"/>
        <v>0</v>
      </c>
      <c r="M33" s="33"/>
      <c r="N33" s="192">
        <f t="shared" si="10"/>
        <v>0</v>
      </c>
      <c r="O33" s="174"/>
      <c r="P33" s="34">
        <f t="shared" si="11"/>
        <v>0</v>
      </c>
      <c r="Q33" s="33"/>
      <c r="R33" s="34">
        <f t="shared" si="12"/>
        <v>0</v>
      </c>
      <c r="S33" s="33"/>
      <c r="T33" s="34">
        <f t="shared" si="13"/>
        <v>0</v>
      </c>
      <c r="U33" s="33"/>
      <c r="V33" s="34">
        <f t="shared" si="14"/>
        <v>0</v>
      </c>
      <c r="W33" s="33"/>
      <c r="X33" s="34">
        <f t="shared" si="15"/>
        <v>0</v>
      </c>
      <c r="Y33" s="33"/>
      <c r="Z33" s="34">
        <f t="shared" si="16"/>
        <v>0</v>
      </c>
      <c r="AA33" s="33"/>
      <c r="AB33" s="34">
        <f t="shared" si="17"/>
        <v>0</v>
      </c>
      <c r="AC33" s="33"/>
      <c r="AD33" s="59">
        <f t="shared" si="18"/>
        <v>0</v>
      </c>
      <c r="AE33" s="35">
        <f t="shared" si="20"/>
        <v>0</v>
      </c>
      <c r="AF33" s="36">
        <f t="shared" si="22"/>
        <v>0</v>
      </c>
      <c r="AG33" s="37" t="e">
        <f t="shared" si="21"/>
        <v>#DIV/0!</v>
      </c>
    </row>
    <row r="34" spans="1:33" x14ac:dyDescent="0.25">
      <c r="B34" s="191">
        <v>19</v>
      </c>
      <c r="C34" s="243" t="s">
        <v>47</v>
      </c>
      <c r="D34" s="243"/>
      <c r="E34" s="31">
        <f t="shared" si="19"/>
        <v>0</v>
      </c>
      <c r="F34" s="32">
        <f>imp.orc!J21+imp.orc!U21</f>
        <v>0</v>
      </c>
      <c r="G34" s="33"/>
      <c r="H34" s="34">
        <f t="shared" si="7"/>
        <v>0</v>
      </c>
      <c r="I34" s="33"/>
      <c r="J34" s="34">
        <f t="shared" si="8"/>
        <v>0</v>
      </c>
      <c r="K34" s="33"/>
      <c r="L34" s="34">
        <f t="shared" si="9"/>
        <v>0</v>
      </c>
      <c r="M34" s="33"/>
      <c r="N34" s="192">
        <f t="shared" si="10"/>
        <v>0</v>
      </c>
      <c r="O34" s="174"/>
      <c r="P34" s="34">
        <f t="shared" si="11"/>
        <v>0</v>
      </c>
      <c r="Q34" s="33"/>
      <c r="R34" s="34">
        <f t="shared" si="12"/>
        <v>0</v>
      </c>
      <c r="S34" s="33"/>
      <c r="T34" s="34">
        <f t="shared" si="13"/>
        <v>0</v>
      </c>
      <c r="U34" s="33"/>
      <c r="V34" s="34">
        <f t="shared" si="14"/>
        <v>0</v>
      </c>
      <c r="W34" s="33"/>
      <c r="X34" s="34">
        <f t="shared" si="15"/>
        <v>0</v>
      </c>
      <c r="Y34" s="33"/>
      <c r="Z34" s="34">
        <f t="shared" si="16"/>
        <v>0</v>
      </c>
      <c r="AA34" s="33"/>
      <c r="AB34" s="34">
        <f t="shared" si="17"/>
        <v>0</v>
      </c>
      <c r="AC34" s="33"/>
      <c r="AD34" s="59">
        <f t="shared" si="18"/>
        <v>0</v>
      </c>
      <c r="AE34" s="35">
        <f t="shared" si="20"/>
        <v>0</v>
      </c>
      <c r="AF34" s="36">
        <f t="shared" si="22"/>
        <v>0</v>
      </c>
      <c r="AG34" s="37" t="e">
        <f t="shared" si="21"/>
        <v>#DIV/0!</v>
      </c>
    </row>
    <row r="35" spans="1:33" x14ac:dyDescent="0.25">
      <c r="B35" s="191">
        <v>20</v>
      </c>
      <c r="C35" s="243" t="s">
        <v>49</v>
      </c>
      <c r="D35" s="243"/>
      <c r="E35" s="31">
        <f t="shared" si="19"/>
        <v>9.7042124196728297E-3</v>
      </c>
      <c r="F35" s="32">
        <f>imp.orc!J22+imp.orc!U22</f>
        <v>4439</v>
      </c>
      <c r="G35" s="33">
        <v>0.33</v>
      </c>
      <c r="H35" s="34">
        <f t="shared" si="7"/>
        <v>1464.8700000000001</v>
      </c>
      <c r="I35" s="33">
        <v>0.33</v>
      </c>
      <c r="J35" s="34">
        <f t="shared" si="8"/>
        <v>1464.8700000000001</v>
      </c>
      <c r="K35" s="33">
        <v>0.34</v>
      </c>
      <c r="L35" s="34">
        <f t="shared" si="9"/>
        <v>1509.2600000000002</v>
      </c>
      <c r="M35" s="33"/>
      <c r="N35" s="192">
        <f t="shared" si="10"/>
        <v>0</v>
      </c>
      <c r="O35" s="174"/>
      <c r="P35" s="34">
        <f t="shared" si="11"/>
        <v>0</v>
      </c>
      <c r="Q35" s="33"/>
      <c r="R35" s="34">
        <f t="shared" si="12"/>
        <v>0</v>
      </c>
      <c r="S35" s="33"/>
      <c r="T35" s="34">
        <f t="shared" si="13"/>
        <v>0</v>
      </c>
      <c r="U35" s="33"/>
      <c r="V35" s="34">
        <f t="shared" si="14"/>
        <v>0</v>
      </c>
      <c r="W35" s="33"/>
      <c r="X35" s="34">
        <f t="shared" si="15"/>
        <v>0</v>
      </c>
      <c r="Y35" s="33"/>
      <c r="Z35" s="34">
        <f t="shared" si="16"/>
        <v>0</v>
      </c>
      <c r="AA35" s="33"/>
      <c r="AB35" s="34">
        <f t="shared" si="17"/>
        <v>0</v>
      </c>
      <c r="AC35" s="33"/>
      <c r="AD35" s="59">
        <f t="shared" si="18"/>
        <v>0</v>
      </c>
      <c r="AE35" s="35">
        <f t="shared" si="20"/>
        <v>1</v>
      </c>
      <c r="AF35" s="36">
        <f t="shared" si="22"/>
        <v>4439</v>
      </c>
      <c r="AG35" s="37">
        <f t="shared" si="21"/>
        <v>1</v>
      </c>
    </row>
    <row r="36" spans="1:33" x14ac:dyDescent="0.25">
      <c r="B36" s="191">
        <v>21</v>
      </c>
      <c r="C36" s="243" t="s">
        <v>51</v>
      </c>
      <c r="D36" s="243"/>
      <c r="E36" s="31">
        <f t="shared" si="19"/>
        <v>4.1365303967069202E-2</v>
      </c>
      <c r="F36" s="32">
        <f>imp.orc!J23+imp.orc!U23</f>
        <v>18921.740000000002</v>
      </c>
      <c r="G36" s="33"/>
      <c r="H36" s="34">
        <f t="shared" si="7"/>
        <v>0</v>
      </c>
      <c r="I36" s="33">
        <v>0.33</v>
      </c>
      <c r="J36" s="34">
        <f t="shared" si="8"/>
        <v>6244.1742000000004</v>
      </c>
      <c r="K36" s="33">
        <v>0.33</v>
      </c>
      <c r="L36" s="34">
        <f t="shared" si="9"/>
        <v>6244.1742000000004</v>
      </c>
      <c r="M36" s="33">
        <v>0.34</v>
      </c>
      <c r="N36" s="192">
        <f t="shared" si="10"/>
        <v>6433.3916000000008</v>
      </c>
      <c r="O36" s="174"/>
      <c r="P36" s="34">
        <f t="shared" si="11"/>
        <v>0</v>
      </c>
      <c r="Q36" s="33"/>
      <c r="R36" s="34">
        <f t="shared" si="12"/>
        <v>0</v>
      </c>
      <c r="S36" s="33"/>
      <c r="T36" s="34">
        <f t="shared" si="13"/>
        <v>0</v>
      </c>
      <c r="U36" s="33"/>
      <c r="V36" s="34">
        <f t="shared" si="14"/>
        <v>0</v>
      </c>
      <c r="W36" s="33"/>
      <c r="X36" s="34">
        <f t="shared" si="15"/>
        <v>0</v>
      </c>
      <c r="Y36" s="33"/>
      <c r="Z36" s="34">
        <f t="shared" si="16"/>
        <v>0</v>
      </c>
      <c r="AA36" s="33"/>
      <c r="AB36" s="34">
        <f t="shared" si="17"/>
        <v>0</v>
      </c>
      <c r="AC36" s="33"/>
      <c r="AD36" s="59">
        <f t="shared" si="18"/>
        <v>0</v>
      </c>
      <c r="AE36" s="35">
        <f t="shared" si="20"/>
        <v>1</v>
      </c>
      <c r="AF36" s="36">
        <f t="shared" si="22"/>
        <v>18921.740000000002</v>
      </c>
      <c r="AG36" s="37">
        <f t="shared" si="21"/>
        <v>1</v>
      </c>
    </row>
    <row r="37" spans="1:33" x14ac:dyDescent="0.25">
      <c r="B37" s="191">
        <v>22</v>
      </c>
      <c r="C37" s="243" t="s">
        <v>53</v>
      </c>
      <c r="D37" s="243"/>
      <c r="E37" s="31">
        <f t="shared" si="19"/>
        <v>0.16678432478532085</v>
      </c>
      <c r="F37" s="32">
        <f>imp.orc!J24+imp.orc!U24</f>
        <v>76292.19</v>
      </c>
      <c r="G37" s="33">
        <v>0.25</v>
      </c>
      <c r="H37" s="34">
        <f t="shared" si="7"/>
        <v>19073.047500000001</v>
      </c>
      <c r="I37" s="33">
        <v>0.25</v>
      </c>
      <c r="J37" s="34">
        <f t="shared" si="8"/>
        <v>19073.047500000001</v>
      </c>
      <c r="K37" s="33">
        <v>0.25</v>
      </c>
      <c r="L37" s="34">
        <f t="shared" si="9"/>
        <v>19073.047500000001</v>
      </c>
      <c r="M37" s="33">
        <v>0.25</v>
      </c>
      <c r="N37" s="192">
        <f t="shared" si="10"/>
        <v>19073.047500000001</v>
      </c>
      <c r="O37" s="174"/>
      <c r="P37" s="34">
        <f t="shared" si="11"/>
        <v>0</v>
      </c>
      <c r="Q37" s="33"/>
      <c r="R37" s="34">
        <f t="shared" si="12"/>
        <v>0</v>
      </c>
      <c r="S37" s="33"/>
      <c r="T37" s="34">
        <f t="shared" si="13"/>
        <v>0</v>
      </c>
      <c r="U37" s="33"/>
      <c r="V37" s="34">
        <f t="shared" si="14"/>
        <v>0</v>
      </c>
      <c r="W37" s="33"/>
      <c r="X37" s="34">
        <f t="shared" si="15"/>
        <v>0</v>
      </c>
      <c r="Y37" s="33"/>
      <c r="Z37" s="34">
        <f t="shared" si="16"/>
        <v>0</v>
      </c>
      <c r="AA37" s="33"/>
      <c r="AB37" s="34">
        <f t="shared" si="17"/>
        <v>0</v>
      </c>
      <c r="AC37" s="33"/>
      <c r="AD37" s="59">
        <f t="shared" si="18"/>
        <v>0</v>
      </c>
      <c r="AE37" s="35">
        <f t="shared" si="20"/>
        <v>1</v>
      </c>
      <c r="AF37" s="36">
        <f t="shared" si="22"/>
        <v>76292.19</v>
      </c>
      <c r="AG37" s="37">
        <f t="shared" si="21"/>
        <v>1</v>
      </c>
    </row>
    <row r="38" spans="1:33" x14ac:dyDescent="0.25">
      <c r="B38" s="191">
        <v>23</v>
      </c>
      <c r="C38" s="243" t="s">
        <v>55</v>
      </c>
      <c r="D38" s="243"/>
      <c r="E38" s="31">
        <f t="shared" si="19"/>
        <v>6.7498033150112005E-2</v>
      </c>
      <c r="F38" s="32">
        <f>imp.orc!J25+imp.orc!U25</f>
        <v>30875.64</v>
      </c>
      <c r="G38" s="33">
        <v>0.33</v>
      </c>
      <c r="H38" s="34">
        <f t="shared" si="7"/>
        <v>10188.9612</v>
      </c>
      <c r="I38" s="33">
        <v>0.33</v>
      </c>
      <c r="J38" s="34">
        <f t="shared" si="8"/>
        <v>10188.9612</v>
      </c>
      <c r="K38" s="33">
        <v>0.34</v>
      </c>
      <c r="L38" s="34">
        <f t="shared" si="9"/>
        <v>10497.7176</v>
      </c>
      <c r="M38" s="33">
        <v>0</v>
      </c>
      <c r="N38" s="192">
        <f t="shared" si="10"/>
        <v>0</v>
      </c>
      <c r="O38" s="174"/>
      <c r="P38" s="34">
        <f t="shared" si="11"/>
        <v>0</v>
      </c>
      <c r="Q38" s="33"/>
      <c r="R38" s="34">
        <f t="shared" si="12"/>
        <v>0</v>
      </c>
      <c r="S38" s="33"/>
      <c r="T38" s="34">
        <f t="shared" si="13"/>
        <v>0</v>
      </c>
      <c r="U38" s="33"/>
      <c r="V38" s="34">
        <f t="shared" si="14"/>
        <v>0</v>
      </c>
      <c r="W38" s="33"/>
      <c r="X38" s="34">
        <f t="shared" si="15"/>
        <v>0</v>
      </c>
      <c r="Y38" s="33"/>
      <c r="Z38" s="34">
        <f t="shared" si="16"/>
        <v>0</v>
      </c>
      <c r="AA38" s="33"/>
      <c r="AB38" s="34">
        <f t="shared" si="17"/>
        <v>0</v>
      </c>
      <c r="AC38" s="33"/>
      <c r="AD38" s="59">
        <f t="shared" si="18"/>
        <v>0</v>
      </c>
      <c r="AE38" s="35">
        <f t="shared" si="20"/>
        <v>1</v>
      </c>
      <c r="AF38" s="36">
        <f t="shared" si="22"/>
        <v>30875.64</v>
      </c>
      <c r="AG38" s="37">
        <f t="shared" si="21"/>
        <v>1</v>
      </c>
    </row>
    <row r="39" spans="1:33" x14ac:dyDescent="0.25">
      <c r="B39" s="191">
        <v>24</v>
      </c>
      <c r="C39" s="243" t="s">
        <v>57</v>
      </c>
      <c r="D39" s="243"/>
      <c r="E39" s="31">
        <f t="shared" si="19"/>
        <v>3.8413247133766787E-2</v>
      </c>
      <c r="F39" s="32">
        <f>imp.orc!J26+imp.orc!U26</f>
        <v>17571.38</v>
      </c>
      <c r="G39" s="33"/>
      <c r="H39" s="34">
        <f t="shared" si="7"/>
        <v>0</v>
      </c>
      <c r="I39" s="33">
        <v>0.33</v>
      </c>
      <c r="J39" s="34">
        <f t="shared" si="8"/>
        <v>5798.5554000000002</v>
      </c>
      <c r="K39" s="33">
        <v>0.33</v>
      </c>
      <c r="L39" s="34">
        <f t="shared" si="9"/>
        <v>5798.5554000000002</v>
      </c>
      <c r="M39" s="33">
        <v>0.34</v>
      </c>
      <c r="N39" s="192">
        <f t="shared" si="10"/>
        <v>5974.2692000000006</v>
      </c>
      <c r="O39" s="174"/>
      <c r="P39" s="34">
        <f t="shared" si="11"/>
        <v>0</v>
      </c>
      <c r="Q39" s="33"/>
      <c r="R39" s="34">
        <f t="shared" si="12"/>
        <v>0</v>
      </c>
      <c r="S39" s="33"/>
      <c r="T39" s="34">
        <f t="shared" si="13"/>
        <v>0</v>
      </c>
      <c r="U39" s="33"/>
      <c r="V39" s="34">
        <f t="shared" si="14"/>
        <v>0</v>
      </c>
      <c r="W39" s="33"/>
      <c r="X39" s="34">
        <f t="shared" si="15"/>
        <v>0</v>
      </c>
      <c r="Y39" s="33"/>
      <c r="Z39" s="34">
        <f t="shared" si="16"/>
        <v>0</v>
      </c>
      <c r="AA39" s="33"/>
      <c r="AB39" s="34">
        <f t="shared" si="17"/>
        <v>0</v>
      </c>
      <c r="AC39" s="33"/>
      <c r="AD39" s="59">
        <f t="shared" si="18"/>
        <v>0</v>
      </c>
      <c r="AE39" s="35">
        <f t="shared" si="20"/>
        <v>1</v>
      </c>
      <c r="AF39" s="36">
        <f t="shared" si="22"/>
        <v>17571.38</v>
      </c>
      <c r="AG39" s="37">
        <f t="shared" si="21"/>
        <v>1</v>
      </c>
    </row>
    <row r="40" spans="1:33" x14ac:dyDescent="0.25">
      <c r="B40" s="191">
        <v>25</v>
      </c>
      <c r="C40" s="243" t="s">
        <v>59</v>
      </c>
      <c r="D40" s="243"/>
      <c r="E40" s="31">
        <f t="shared" si="19"/>
        <v>0</v>
      </c>
      <c r="F40" s="32">
        <f>imp.orc!J27+imp.orc!U27</f>
        <v>0</v>
      </c>
      <c r="G40" s="33"/>
      <c r="H40" s="34">
        <f t="shared" si="7"/>
        <v>0</v>
      </c>
      <c r="I40" s="33"/>
      <c r="J40" s="34">
        <f t="shared" si="8"/>
        <v>0</v>
      </c>
      <c r="K40" s="33"/>
      <c r="L40" s="34">
        <f t="shared" si="9"/>
        <v>0</v>
      </c>
      <c r="M40" s="33"/>
      <c r="N40" s="192">
        <f t="shared" si="10"/>
        <v>0</v>
      </c>
      <c r="O40" s="174"/>
      <c r="P40" s="34">
        <f t="shared" si="11"/>
        <v>0</v>
      </c>
      <c r="Q40" s="33"/>
      <c r="R40" s="34">
        <f t="shared" si="12"/>
        <v>0</v>
      </c>
      <c r="S40" s="33"/>
      <c r="T40" s="34">
        <f t="shared" si="13"/>
        <v>0</v>
      </c>
      <c r="U40" s="33"/>
      <c r="V40" s="34">
        <f t="shared" si="14"/>
        <v>0</v>
      </c>
      <c r="W40" s="33"/>
      <c r="X40" s="34">
        <f t="shared" si="15"/>
        <v>0</v>
      </c>
      <c r="Y40" s="33"/>
      <c r="Z40" s="34">
        <f t="shared" si="16"/>
        <v>0</v>
      </c>
      <c r="AA40" s="33"/>
      <c r="AB40" s="34">
        <f t="shared" si="17"/>
        <v>0</v>
      </c>
      <c r="AC40" s="33"/>
      <c r="AD40" s="59">
        <f t="shared" si="18"/>
        <v>0</v>
      </c>
      <c r="AE40" s="35">
        <f t="shared" si="20"/>
        <v>0</v>
      </c>
      <c r="AF40" s="36">
        <f t="shared" si="22"/>
        <v>0</v>
      </c>
      <c r="AG40" s="37" t="e">
        <f t="shared" si="21"/>
        <v>#DIV/0!</v>
      </c>
    </row>
    <row r="41" spans="1:33" x14ac:dyDescent="0.25">
      <c r="B41" s="191">
        <v>26</v>
      </c>
      <c r="C41" s="243" t="s">
        <v>61</v>
      </c>
      <c r="D41" s="243"/>
      <c r="E41" s="31">
        <f t="shared" si="19"/>
        <v>0</v>
      </c>
      <c r="F41" s="32">
        <f>imp.orc!J28+imp.orc!U28</f>
        <v>0</v>
      </c>
      <c r="G41" s="33"/>
      <c r="H41" s="34">
        <f t="shared" si="7"/>
        <v>0</v>
      </c>
      <c r="I41" s="33"/>
      <c r="J41" s="34">
        <f t="shared" si="8"/>
        <v>0</v>
      </c>
      <c r="K41" s="33"/>
      <c r="L41" s="34">
        <f t="shared" si="9"/>
        <v>0</v>
      </c>
      <c r="M41" s="33"/>
      <c r="N41" s="192">
        <f t="shared" si="10"/>
        <v>0</v>
      </c>
      <c r="O41" s="174"/>
      <c r="P41" s="34">
        <f t="shared" si="11"/>
        <v>0</v>
      </c>
      <c r="Q41" s="33"/>
      <c r="R41" s="34">
        <f t="shared" si="12"/>
        <v>0</v>
      </c>
      <c r="S41" s="33"/>
      <c r="T41" s="34">
        <f t="shared" si="13"/>
        <v>0</v>
      </c>
      <c r="U41" s="33"/>
      <c r="V41" s="34">
        <f t="shared" si="14"/>
        <v>0</v>
      </c>
      <c r="W41" s="33"/>
      <c r="X41" s="34">
        <f t="shared" si="15"/>
        <v>0</v>
      </c>
      <c r="Y41" s="33"/>
      <c r="Z41" s="34">
        <f t="shared" si="16"/>
        <v>0</v>
      </c>
      <c r="AA41" s="33"/>
      <c r="AB41" s="34">
        <f t="shared" si="17"/>
        <v>0</v>
      </c>
      <c r="AC41" s="33"/>
      <c r="AD41" s="59">
        <f t="shared" si="18"/>
        <v>0</v>
      </c>
      <c r="AE41" s="35">
        <f t="shared" si="20"/>
        <v>0</v>
      </c>
      <c r="AF41" s="36">
        <f t="shared" si="22"/>
        <v>0</v>
      </c>
      <c r="AG41" s="37" t="e">
        <f t="shared" si="21"/>
        <v>#DIV/0!</v>
      </c>
    </row>
    <row r="42" spans="1:33" x14ac:dyDescent="0.25">
      <c r="B42" s="191">
        <v>27</v>
      </c>
      <c r="C42" s="243" t="s">
        <v>63</v>
      </c>
      <c r="D42" s="243"/>
      <c r="E42" s="31">
        <f t="shared" si="19"/>
        <v>0</v>
      </c>
      <c r="F42" s="32">
        <f>imp.orc!J29+imp.orc!U29</f>
        <v>0</v>
      </c>
      <c r="G42" s="33"/>
      <c r="H42" s="34">
        <f t="shared" si="7"/>
        <v>0</v>
      </c>
      <c r="I42" s="33"/>
      <c r="J42" s="34">
        <f t="shared" si="8"/>
        <v>0</v>
      </c>
      <c r="K42" s="33"/>
      <c r="L42" s="34">
        <f t="shared" si="9"/>
        <v>0</v>
      </c>
      <c r="M42" s="33"/>
      <c r="N42" s="192">
        <f t="shared" si="10"/>
        <v>0</v>
      </c>
      <c r="O42" s="174"/>
      <c r="P42" s="34">
        <f t="shared" si="11"/>
        <v>0</v>
      </c>
      <c r="Q42" s="33"/>
      <c r="R42" s="34">
        <f t="shared" si="12"/>
        <v>0</v>
      </c>
      <c r="S42" s="33"/>
      <c r="T42" s="34">
        <f t="shared" si="13"/>
        <v>0</v>
      </c>
      <c r="U42" s="33"/>
      <c r="V42" s="34">
        <f t="shared" si="14"/>
        <v>0</v>
      </c>
      <c r="W42" s="33"/>
      <c r="X42" s="34">
        <f t="shared" si="15"/>
        <v>0</v>
      </c>
      <c r="Y42" s="33"/>
      <c r="Z42" s="34">
        <f t="shared" si="16"/>
        <v>0</v>
      </c>
      <c r="AA42" s="33"/>
      <c r="AB42" s="34">
        <f t="shared" si="17"/>
        <v>0</v>
      </c>
      <c r="AC42" s="33"/>
      <c r="AD42" s="59">
        <f t="shared" si="18"/>
        <v>0</v>
      </c>
      <c r="AE42" s="35">
        <f t="shared" si="20"/>
        <v>0</v>
      </c>
      <c r="AF42" s="36">
        <f t="shared" si="22"/>
        <v>0</v>
      </c>
      <c r="AG42" s="37" t="e">
        <f t="shared" si="21"/>
        <v>#DIV/0!</v>
      </c>
    </row>
    <row r="43" spans="1:33" s="43" customFormat="1" x14ac:dyDescent="0.25">
      <c r="A43" s="11"/>
      <c r="B43" s="194"/>
      <c r="C43" s="38"/>
      <c r="D43" s="39" t="s">
        <v>111</v>
      </c>
      <c r="E43" s="38"/>
      <c r="F43" s="42">
        <f>TRUNC(SUM(F16:F42),4)</f>
        <v>378010.27</v>
      </c>
      <c r="G43" s="41"/>
      <c r="H43" s="42">
        <f>TRUNC(SUM(H16:H42),4)</f>
        <v>100200.91190000001</v>
      </c>
      <c r="I43" s="41"/>
      <c r="J43" s="42">
        <f>TRUNC(SUM(J16:J42),4)</f>
        <v>112719.0355</v>
      </c>
      <c r="K43" s="41"/>
      <c r="L43" s="42">
        <f>TRUNC(SUM(L16:L42),4)</f>
        <v>113124.21980000001</v>
      </c>
      <c r="M43" s="41"/>
      <c r="N43" s="195">
        <f>TRUNC(SUM(N16:N42),4)</f>
        <v>51966.102800000001</v>
      </c>
      <c r="O43" s="175"/>
      <c r="P43" s="42">
        <f>TRUNC(SUM(P16:P42),4)</f>
        <v>0</v>
      </c>
      <c r="Q43" s="41"/>
      <c r="R43" s="42">
        <f>TRUNC(SUM(R16:R42),4)</f>
        <v>0</v>
      </c>
      <c r="S43" s="41"/>
      <c r="T43" s="42">
        <f>TRUNC(SUM(T16:T42),4)</f>
        <v>0</v>
      </c>
      <c r="U43" s="41"/>
      <c r="V43" s="42">
        <f>TRUNC(SUM(V16:V42),4)</f>
        <v>0</v>
      </c>
      <c r="W43" s="41"/>
      <c r="X43" s="42">
        <f>TRUNC(SUM(X16:X42),4)</f>
        <v>0</v>
      </c>
      <c r="Y43" s="41"/>
      <c r="Z43" s="42">
        <f>TRUNC(SUM(Z16:Z42),4)</f>
        <v>0</v>
      </c>
      <c r="AA43" s="41"/>
      <c r="AB43" s="42">
        <f>TRUNC(SUM(AB16:AB42),4)</f>
        <v>0</v>
      </c>
      <c r="AC43" s="41"/>
      <c r="AD43" s="42">
        <f>TRUNC(SUM(AD16:AD42),4)</f>
        <v>0</v>
      </c>
      <c r="AF43" s="44">
        <f>SUM(AF16:AF42)</f>
        <v>378010.27</v>
      </c>
      <c r="AG43" s="45"/>
    </row>
    <row r="44" spans="1:33" s="43" customFormat="1" x14ac:dyDescent="0.25">
      <c r="A44" s="11"/>
      <c r="B44" s="196"/>
      <c r="C44" s="197"/>
      <c r="D44" s="198" t="s">
        <v>4</v>
      </c>
      <c r="E44" s="199">
        <f>E12</f>
        <v>0.21010000000000001</v>
      </c>
      <c r="F44" s="46">
        <f>$E$44*TRUNC(SUM(imp.orc!J3:J29),4)-0.01</f>
        <v>79419.947727000006</v>
      </c>
      <c r="G44" s="47"/>
      <c r="H44" s="46">
        <f>$E$44*TRUNC(SUM(H16:H42),4)</f>
        <v>21052.211590190003</v>
      </c>
      <c r="I44" s="47"/>
      <c r="J44" s="46">
        <f>$E$44*TRUNC(SUM(J16:J42),4)</f>
        <v>23682.269358550002</v>
      </c>
      <c r="K44" s="47"/>
      <c r="L44" s="46">
        <f>$E$44*TRUNC(SUM(L16:L42),4)</f>
        <v>23767.398579980003</v>
      </c>
      <c r="M44" s="47"/>
      <c r="N44" s="200">
        <f>$E$44*TRUNC(SUM(N16:N42),4)</f>
        <v>10918.07819828</v>
      </c>
      <c r="O44" s="176"/>
      <c r="P44" s="46">
        <f>$E$44*TRUNC(SUM(P16:P42),4)</f>
        <v>0</v>
      </c>
      <c r="Q44" s="47"/>
      <c r="R44" s="46">
        <f>$E$44*TRUNC(SUM(R16:R42),4)</f>
        <v>0</v>
      </c>
      <c r="S44" s="47"/>
      <c r="T44" s="46">
        <f>$E$44*TRUNC(SUM(T16:T42),4)</f>
        <v>0</v>
      </c>
      <c r="U44" s="47"/>
      <c r="V44" s="46">
        <f>$E$44*TRUNC(SUM(V16:V42),4)</f>
        <v>0</v>
      </c>
      <c r="W44" s="47"/>
      <c r="X44" s="46">
        <f>$E$44*TRUNC(SUM(X16:X42),4)</f>
        <v>0</v>
      </c>
      <c r="Y44" s="47"/>
      <c r="Z44" s="46">
        <f>$E$44*TRUNC(SUM(Z16:Z42),4)</f>
        <v>0</v>
      </c>
      <c r="AA44" s="47"/>
      <c r="AB44" s="46">
        <f>$E$44*TRUNC(SUM(AB16:AB42),4)</f>
        <v>0</v>
      </c>
      <c r="AC44" s="47"/>
      <c r="AD44" s="46">
        <f>$E$44*TRUNC(SUM(AD16:AD42),4)</f>
        <v>0</v>
      </c>
      <c r="AF44" s="48"/>
      <c r="AG44" s="45"/>
    </row>
    <row r="45" spans="1:33" s="43" customFormat="1" x14ac:dyDescent="0.25">
      <c r="A45" s="11"/>
      <c r="B45" s="196"/>
      <c r="C45" s="197"/>
      <c r="D45" s="198" t="s">
        <v>112</v>
      </c>
      <c r="E45" s="199">
        <f>F12</f>
        <v>0</v>
      </c>
      <c r="F45" s="46">
        <f>$E$44*TRUNC(SUM(imp.orc!V3:V29),4)</f>
        <v>0</v>
      </c>
      <c r="G45" s="47"/>
      <c r="H45" s="46">
        <f>$E$45*TRUNC(SUM(H16:H42),4)</f>
        <v>0</v>
      </c>
      <c r="I45" s="47"/>
      <c r="J45" s="46">
        <f>$E$45*TRUNC(SUM(J16:J42),4)</f>
        <v>0</v>
      </c>
      <c r="K45" s="47"/>
      <c r="L45" s="46">
        <f>$E$45*TRUNC(SUM(L16:L42),4)</f>
        <v>0</v>
      </c>
      <c r="M45" s="47"/>
      <c r="N45" s="200">
        <f>$E$45*TRUNC(SUM(N16:N42),4)</f>
        <v>0</v>
      </c>
      <c r="O45" s="176"/>
      <c r="P45" s="46">
        <f>$E$45*TRUNC(SUM(P16:P42),4)</f>
        <v>0</v>
      </c>
      <c r="Q45" s="47"/>
      <c r="R45" s="46">
        <f>$E$45*TRUNC(SUM(R16:R42),4)</f>
        <v>0</v>
      </c>
      <c r="S45" s="47"/>
      <c r="T45" s="46">
        <f>$E$45*TRUNC(SUM(T16:T42),4)</f>
        <v>0</v>
      </c>
      <c r="U45" s="47"/>
      <c r="V45" s="46">
        <f>$E$45*TRUNC(SUM(V16:V42),4)</f>
        <v>0</v>
      </c>
      <c r="W45" s="47"/>
      <c r="X45" s="46">
        <f>$E$45*TRUNC(SUM(X16:X42),4)</f>
        <v>0</v>
      </c>
      <c r="Y45" s="47"/>
      <c r="Z45" s="46">
        <f>$E$45*TRUNC(SUM(Z16:Z42),4)</f>
        <v>0</v>
      </c>
      <c r="AA45" s="47"/>
      <c r="AB45" s="46">
        <f>$E$45*TRUNC(SUM(AB16:AB42),4)</f>
        <v>0</v>
      </c>
      <c r="AC45" s="47"/>
      <c r="AD45" s="46">
        <f>$E$45*TRUNC(SUM(AD16:AD42),4)</f>
        <v>0</v>
      </c>
      <c r="AF45" s="48"/>
      <c r="AG45" s="45"/>
    </row>
    <row r="46" spans="1:33" s="43" customFormat="1" x14ac:dyDescent="0.25">
      <c r="A46" s="11"/>
      <c r="B46" s="196"/>
      <c r="C46" s="197"/>
      <c r="D46" s="198" t="s">
        <v>95</v>
      </c>
      <c r="E46" s="197"/>
      <c r="F46" s="49"/>
      <c r="G46" s="50">
        <f>IF($F43=0,0,H43/$F43)</f>
        <v>0.26507457561933434</v>
      </c>
      <c r="H46" s="40">
        <f>H43+H44+H45</f>
        <v>121253.12349019002</v>
      </c>
      <c r="I46" s="50">
        <f>IF($F43=0,0,J43/$F43)</f>
        <v>0.29819040498555766</v>
      </c>
      <c r="J46" s="40">
        <f>J43+J44+J45</f>
        <v>136401.30485854999</v>
      </c>
      <c r="K46" s="50">
        <f>IF($F43=0,0,L43/$F43)</f>
        <v>0.29926229200069088</v>
      </c>
      <c r="L46" s="40">
        <f>L43+L44+L45</f>
        <v>136891.61837998001</v>
      </c>
      <c r="M46" s="50">
        <f>IF($F43=0,0,N43/$F43)</f>
        <v>0.13747272739441707</v>
      </c>
      <c r="N46" s="201">
        <f>N43+N44+N45</f>
        <v>62884.180998280004</v>
      </c>
      <c r="O46" s="177">
        <f>IF($F43=0,0,P43/$F43)</f>
        <v>0</v>
      </c>
      <c r="P46" s="40">
        <f>P43+P44+P45</f>
        <v>0</v>
      </c>
      <c r="Q46" s="50">
        <f>IF($F43=0,0,R43/$F43)</f>
        <v>0</v>
      </c>
      <c r="R46" s="40">
        <f>R43+R44+R45</f>
        <v>0</v>
      </c>
      <c r="S46" s="50">
        <f>IF($F43=0,0,T43/$F43)</f>
        <v>0</v>
      </c>
      <c r="T46" s="40">
        <f>T43+T44+T45</f>
        <v>0</v>
      </c>
      <c r="U46" s="50">
        <f>IF($F43=0,0,V43/$F43)</f>
        <v>0</v>
      </c>
      <c r="V46" s="40">
        <f>V43+V44+V45</f>
        <v>0</v>
      </c>
      <c r="W46" s="50">
        <f>IF($F43=0,0,X43/$F43)</f>
        <v>0</v>
      </c>
      <c r="X46" s="40">
        <f>X43+X44+X45</f>
        <v>0</v>
      </c>
      <c r="Y46" s="50">
        <f>IF($F43=0,0,Z43/$F43)</f>
        <v>0</v>
      </c>
      <c r="Z46" s="40">
        <f>Z43+Z44+Z45</f>
        <v>0</v>
      </c>
      <c r="AA46" s="50">
        <f>IF($F43=0,0,AB43/$F43)</f>
        <v>0</v>
      </c>
      <c r="AB46" s="40">
        <f>AB43+AB44+AB45</f>
        <v>0</v>
      </c>
      <c r="AC46" s="50">
        <f>IF($F43=0,0,AD43/$F43)</f>
        <v>0</v>
      </c>
      <c r="AD46" s="40">
        <f>AD43+AD44+AD45</f>
        <v>0</v>
      </c>
      <c r="AF46" s="48"/>
      <c r="AG46" s="45"/>
    </row>
    <row r="47" spans="1:33" ht="16.5" thickBot="1" x14ac:dyDescent="0.3">
      <c r="B47" s="202"/>
      <c r="C47" s="203"/>
      <c r="D47" s="204" t="s">
        <v>96</v>
      </c>
      <c r="E47" s="205"/>
      <c r="F47" s="206">
        <f>F43+F44+F45</f>
        <v>457430.21772700001</v>
      </c>
      <c r="G47" s="207">
        <f>IF($F$47=0,0, H47/$F$47)</f>
        <v>0.2650745814141981</v>
      </c>
      <c r="H47" s="208">
        <f>H46</f>
        <v>121253.12349019002</v>
      </c>
      <c r="I47" s="207">
        <f>IF($F$47=0,0, J47/$F$47)</f>
        <v>0.56326499291857313</v>
      </c>
      <c r="J47" s="208">
        <f>J46+H47</f>
        <v>257654.42834874001</v>
      </c>
      <c r="K47" s="207">
        <f>IF($F$47=0,0, L47/$F$47)</f>
        <v>0.86252729146151419</v>
      </c>
      <c r="L47" s="208">
        <f>L46+J47</f>
        <v>394546.04672872002</v>
      </c>
      <c r="M47" s="207">
        <f>IF($F$47=0,0, N47/$F$47)</f>
        <v>1</v>
      </c>
      <c r="N47" s="209">
        <f>N46+L47-0.01</f>
        <v>457430.21772700001</v>
      </c>
      <c r="O47" s="178">
        <f>IF($F$47=0,0, P47/$F$47)</f>
        <v>1</v>
      </c>
      <c r="P47" s="61">
        <f>P46+N47</f>
        <v>457430.21772700001</v>
      </c>
      <c r="Q47" s="60">
        <f>IF($F$47=0,0, R47/$F$47)</f>
        <v>1</v>
      </c>
      <c r="R47" s="61">
        <f>R46+P47</f>
        <v>457430.21772700001</v>
      </c>
      <c r="S47" s="60">
        <f>IF($F$47=0,0, T47/$F$47)</f>
        <v>1</v>
      </c>
      <c r="T47" s="61">
        <f>T46+R47</f>
        <v>457430.21772700001</v>
      </c>
      <c r="U47" s="60">
        <f>IF($F$47=0,0, V47/$F$47)</f>
        <v>1</v>
      </c>
      <c r="V47" s="61">
        <f>V46+T47</f>
        <v>457430.21772700001</v>
      </c>
      <c r="W47" s="60">
        <f>IF($F$47=0,0, X47/$F$47)</f>
        <v>1</v>
      </c>
      <c r="X47" s="61">
        <f>X46+V47</f>
        <v>457430.21772700001</v>
      </c>
      <c r="Y47" s="60">
        <f>IF($F$47=0,0, Z47/$F$47)</f>
        <v>1</v>
      </c>
      <c r="Z47" s="61">
        <f>Z46+X47</f>
        <v>457430.21772700001</v>
      </c>
      <c r="AA47" s="60">
        <f>IF($F$47=0,0, AB47/$F$47)</f>
        <v>1</v>
      </c>
      <c r="AB47" s="61">
        <f>AB46+Z47</f>
        <v>457430.21772700001</v>
      </c>
      <c r="AC47" s="60">
        <f>IF($F$47=0,0, AD47/$F$47)</f>
        <v>1</v>
      </c>
      <c r="AD47" s="61">
        <f>AD46+AB47</f>
        <v>457430.21772700001</v>
      </c>
    </row>
  </sheetData>
  <mergeCells count="52">
    <mergeCell ref="B2:F2"/>
    <mergeCell ref="B3:B10"/>
    <mergeCell ref="C9:F9"/>
    <mergeCell ref="C10:F10"/>
    <mergeCell ref="D5:E5"/>
    <mergeCell ref="D6:E6"/>
    <mergeCell ref="C3:F3"/>
    <mergeCell ref="C4:F4"/>
    <mergeCell ref="C8:E8"/>
    <mergeCell ref="B14:B15"/>
    <mergeCell ref="C14:D15"/>
    <mergeCell ref="E14:E15"/>
    <mergeCell ref="F14:F15"/>
    <mergeCell ref="G14:H14"/>
    <mergeCell ref="AC14:AD14"/>
    <mergeCell ref="C16:D16"/>
    <mergeCell ref="S14:T14"/>
    <mergeCell ref="U14:V14"/>
    <mergeCell ref="W14:X14"/>
    <mergeCell ref="Y14:Z14"/>
    <mergeCell ref="AA14:AB14"/>
    <mergeCell ref="I14:J14"/>
    <mergeCell ref="K14:L14"/>
    <mergeCell ref="M14:N14"/>
    <mergeCell ref="O14:P14"/>
    <mergeCell ref="Q14:R14"/>
    <mergeCell ref="C17:D17"/>
    <mergeCell ref="C18:D18"/>
    <mergeCell ref="C19:D19"/>
    <mergeCell ref="C20:D20"/>
    <mergeCell ref="C21:D21"/>
    <mergeCell ref="C31:D3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2:D42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</mergeCells>
  <conditionalFormatting sqref="G16:G42 I16:I42 K16:K42 M16:M42 O16:O42 Q16:Q42 S16:S42 U16:U42 W16:W42 Y16:Y42 AA16:AA42 AC16:AC42">
    <cfRule type="cellIs" dxfId="1" priority="2" operator="greaterThan">
      <formula>0</formula>
    </cfRule>
  </conditionalFormatting>
  <conditionalFormatting sqref="AG1:AG1048576">
    <cfRule type="cellIs" dxfId="0" priority="3" operator="notEqual">
      <formula>1</formula>
    </cfRule>
  </conditionalFormatting>
  <printOptions horizontalCentered="1"/>
  <pageMargins left="0" right="0" top="0.19685039370078741" bottom="0.19685039370078741" header="0" footer="0.19685039370078741"/>
  <pageSetup paperSize="9" scale="62" firstPageNumber="0" fitToWidth="2" fitToHeight="0" orientation="landscape" r:id="rId1"/>
  <headerFooter scaleWithDoc="0">
    <oddFooter>&amp;L&amp;F&amp;C&amp;8Página &amp;P de &amp;N&amp;RAssinado digitalmente</oddFooter>
  </headerFooter>
  <colBreaks count="3" manualBreakCount="3">
    <brk id="10" min="1" max="46" man="1"/>
    <brk id="18" min="1" max="42" man="1"/>
    <brk id="24" min="1" max="42" man="1"/>
  </col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Instrução</vt:lpstr>
      <vt:lpstr>DADOS</vt:lpstr>
      <vt:lpstr>imp.orc</vt:lpstr>
      <vt:lpstr>MÃO DE OBRA</vt:lpstr>
      <vt:lpstr>Capa</vt:lpstr>
      <vt:lpstr>Prazo de Obra</vt:lpstr>
      <vt:lpstr>Resumo</vt:lpstr>
      <vt:lpstr>Cronograma</vt:lpstr>
      <vt:lpstr>Cronograma!_FiltrarBancodeDados</vt:lpstr>
      <vt:lpstr>Capa!Area_de_impressao</vt:lpstr>
      <vt:lpstr>Cronograma!Area_de_impressao</vt:lpstr>
      <vt:lpstr>DADOS!Area_de_impressao</vt:lpstr>
      <vt:lpstr>'Prazo de Obra'!Area_de_impressao</vt:lpstr>
      <vt:lpstr>Resumo!Area_de_impressao</vt:lpstr>
      <vt:lpstr>Cronograma!Print_Area_0</vt:lpstr>
      <vt:lpstr>Cronograma!Print_Area_0_0</vt:lpstr>
      <vt:lpstr>Cronograma!Titulos_de_impressao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 Rigoni;Sgt Karina</dc:creator>
  <dc:description/>
  <cp:lastModifiedBy>Cap Nowicki</cp:lastModifiedBy>
  <cp:revision>23</cp:revision>
  <cp:lastPrinted>2023-08-21T17:30:36Z</cp:lastPrinted>
  <dcterms:created xsi:type="dcterms:W3CDTF">2012-09-18T14:03:14Z</dcterms:created>
  <dcterms:modified xsi:type="dcterms:W3CDTF">2023-08-27T19:04:34Z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